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Higgins/Dropbox/Higgins et al. GCA - 2016/To_email_coauthors/Revised version/"/>
    </mc:Choice>
  </mc:AlternateContent>
  <bookViews>
    <workbookView xWindow="5520" yWindow="1120" windowWidth="34100" windowHeight="26060" tabRatio="500" activeTab="6"/>
  </bookViews>
  <sheets>
    <sheet name="ODP Site 1131" sheetId="1" r:id="rId1"/>
    <sheet name="ODP Site 1007" sheetId="2" r:id="rId2"/>
    <sheet name="ODP Site 1003" sheetId="3" r:id="rId3"/>
    <sheet name="ODP Site 1005" sheetId="4" r:id="rId4"/>
    <sheet name="Clino &amp; Unda" sheetId="5" r:id="rId5"/>
    <sheet name="Little Bahama Bank (LBB)" sheetId="6" r:id="rId6"/>
    <sheet name="Andros Island Surface Sediments" sheetId="7" r:id="rId7"/>
    <sheet name="Sheet1" sheetId="9" r:id="rId8"/>
    <sheet name="Pelagic Carbonates" sheetId="8"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94" i="3" l="1"/>
  <c r="O74" i="2"/>
  <c r="D54" i="8"/>
  <c r="D53" i="8"/>
  <c r="D52" i="8"/>
  <c r="A7" i="5"/>
  <c r="A6" i="5"/>
  <c r="A5" i="5"/>
  <c r="A4" i="5"/>
  <c r="A29" i="6"/>
  <c r="A28" i="6"/>
  <c r="A27" i="6"/>
  <c r="A26" i="6"/>
  <c r="A24" i="6"/>
  <c r="A23" i="6"/>
  <c r="A22" i="6"/>
  <c r="A21" i="6"/>
  <c r="A20" i="6"/>
  <c r="A19" i="6"/>
  <c r="A18" i="6"/>
  <c r="A16" i="6"/>
  <c r="A15" i="6"/>
  <c r="A14" i="6"/>
  <c r="A13" i="6"/>
  <c r="A12" i="6"/>
  <c r="A10" i="6"/>
  <c r="A9" i="6"/>
  <c r="A8" i="6"/>
  <c r="A7" i="6"/>
  <c r="A5" i="6"/>
  <c r="A4" i="6"/>
  <c r="A91" i="3"/>
  <c r="A88" i="3"/>
  <c r="A87" i="3"/>
  <c r="A85" i="3"/>
  <c r="A83" i="3"/>
  <c r="A81" i="3"/>
  <c r="A80" i="3"/>
  <c r="A79" i="3"/>
  <c r="A77" i="3"/>
  <c r="A76" i="3"/>
  <c r="A75" i="3"/>
  <c r="A74" i="3"/>
  <c r="A73" i="3"/>
  <c r="A72" i="3"/>
  <c r="A71" i="3"/>
  <c r="A70" i="3"/>
  <c r="A69" i="3"/>
  <c r="A65" i="3"/>
  <c r="A64" i="3"/>
  <c r="A63" i="3"/>
  <c r="A54" i="3"/>
  <c r="A43" i="3"/>
  <c r="A42" i="3"/>
  <c r="A32" i="3"/>
  <c r="A31" i="3"/>
  <c r="A30" i="3"/>
  <c r="A27" i="3"/>
  <c r="A25" i="3"/>
  <c r="A23" i="3"/>
  <c r="A20" i="3"/>
  <c r="A19" i="3"/>
  <c r="A18" i="3"/>
  <c r="A14" i="3"/>
  <c r="A11" i="3"/>
  <c r="A10" i="3"/>
  <c r="A9" i="3"/>
  <c r="A8" i="3"/>
  <c r="A7" i="3"/>
  <c r="A5" i="3"/>
</calcChain>
</file>

<file path=xl/sharedStrings.xml><?xml version="1.0" encoding="utf-8"?>
<sst xmlns="http://schemas.openxmlformats.org/spreadsheetml/2006/main" count="935" uniqueCount="400">
  <si>
    <t>Site 1131</t>
  </si>
  <si>
    <t>SEDIMENT</t>
  </si>
  <si>
    <t>Depth</t>
  </si>
  <si>
    <r>
      <rPr>
        <b/>
        <sz val="14"/>
        <rFont val="Symbol"/>
        <family val="1"/>
        <charset val="2"/>
      </rPr>
      <t>d</t>
    </r>
    <r>
      <rPr>
        <b/>
        <vertAlign val="superscript"/>
        <sz val="14"/>
        <rFont val="Calibri"/>
        <family val="2"/>
      </rPr>
      <t>25/24</t>
    </r>
    <r>
      <rPr>
        <b/>
        <sz val="14"/>
        <rFont val="Calibri"/>
        <family val="2"/>
        <scheme val="minor"/>
      </rPr>
      <t>Mg</t>
    </r>
    <r>
      <rPr>
        <b/>
        <vertAlign val="subscript"/>
        <sz val="14"/>
        <rFont val="Calibri"/>
        <family val="2"/>
        <scheme val="minor"/>
      </rPr>
      <t>DSM</t>
    </r>
  </si>
  <si>
    <r>
      <rPr>
        <b/>
        <sz val="14"/>
        <rFont val="Symbol"/>
        <family val="1"/>
        <charset val="2"/>
      </rPr>
      <t>d</t>
    </r>
    <r>
      <rPr>
        <b/>
        <vertAlign val="superscript"/>
        <sz val="14"/>
        <rFont val="Calibri"/>
        <family val="2"/>
      </rPr>
      <t>26/24</t>
    </r>
    <r>
      <rPr>
        <b/>
        <sz val="14"/>
        <rFont val="Calibri"/>
        <family val="2"/>
        <scheme val="minor"/>
      </rPr>
      <t>Mg</t>
    </r>
    <r>
      <rPr>
        <b/>
        <vertAlign val="subscript"/>
        <sz val="14"/>
        <rFont val="Calibri"/>
        <family val="2"/>
        <scheme val="minor"/>
      </rPr>
      <t>DSM</t>
    </r>
  </si>
  <si>
    <t>SE</t>
  </si>
  <si>
    <t>N</t>
  </si>
  <si>
    <r>
      <rPr>
        <b/>
        <sz val="14"/>
        <rFont val="Symbol"/>
        <family val="1"/>
        <charset val="2"/>
      </rPr>
      <t>d</t>
    </r>
    <r>
      <rPr>
        <b/>
        <vertAlign val="superscript"/>
        <sz val="14"/>
        <rFont val="Calibri"/>
        <family val="2"/>
      </rPr>
      <t>44/40</t>
    </r>
    <r>
      <rPr>
        <b/>
        <sz val="14"/>
        <rFont val="Calibri"/>
        <family val="2"/>
        <scheme val="minor"/>
      </rPr>
      <t>Ca</t>
    </r>
    <r>
      <rPr>
        <b/>
        <vertAlign val="subscript"/>
        <sz val="14"/>
        <rFont val="Calibri"/>
        <family val="2"/>
        <scheme val="minor"/>
      </rPr>
      <t>seawater</t>
    </r>
  </si>
  <si>
    <r>
      <rPr>
        <b/>
        <sz val="14"/>
        <rFont val="Symbol"/>
        <family val="1"/>
        <charset val="2"/>
      </rPr>
      <t>d</t>
    </r>
    <r>
      <rPr>
        <b/>
        <vertAlign val="superscript"/>
        <sz val="14"/>
        <rFont val="Calibri"/>
        <family val="2"/>
      </rPr>
      <t>44/42</t>
    </r>
    <r>
      <rPr>
        <b/>
        <sz val="14"/>
        <rFont val="Calibri"/>
        <family val="2"/>
        <scheme val="minor"/>
      </rPr>
      <t>Ca</t>
    </r>
  </si>
  <si>
    <r>
      <rPr>
        <b/>
        <sz val="14"/>
        <rFont val="Symbol"/>
        <family val="1"/>
        <charset val="2"/>
      </rPr>
      <t>d</t>
    </r>
    <r>
      <rPr>
        <b/>
        <vertAlign val="superscript"/>
        <sz val="14"/>
        <rFont val="Calibri"/>
        <family val="2"/>
      </rPr>
      <t>44/43</t>
    </r>
    <r>
      <rPr>
        <b/>
        <sz val="14"/>
        <rFont val="Calibri"/>
        <family val="2"/>
        <scheme val="minor"/>
      </rPr>
      <t>Ca</t>
    </r>
  </si>
  <si>
    <r>
      <rPr>
        <b/>
        <sz val="14"/>
        <rFont val="Symbol"/>
        <family val="1"/>
        <charset val="2"/>
      </rPr>
      <t>d</t>
    </r>
    <r>
      <rPr>
        <b/>
        <vertAlign val="superscript"/>
        <sz val="14"/>
        <rFont val="Calibri"/>
        <family val="2"/>
        <scheme val="minor"/>
      </rPr>
      <t>13</t>
    </r>
    <r>
      <rPr>
        <b/>
        <sz val="14"/>
        <rFont val="Calibri"/>
        <family val="2"/>
        <scheme val="minor"/>
      </rPr>
      <t>C*</t>
    </r>
  </si>
  <si>
    <r>
      <rPr>
        <b/>
        <sz val="14"/>
        <rFont val="Symbol"/>
        <family val="1"/>
        <charset val="2"/>
      </rPr>
      <t>d</t>
    </r>
    <r>
      <rPr>
        <b/>
        <vertAlign val="superscript"/>
        <sz val="14"/>
        <rFont val="Calibri"/>
        <family val="2"/>
        <scheme val="minor"/>
      </rPr>
      <t>18</t>
    </r>
    <r>
      <rPr>
        <b/>
        <sz val="14"/>
        <rFont val="Calibri"/>
        <family val="2"/>
        <scheme val="minor"/>
      </rPr>
      <t>O*</t>
    </r>
  </si>
  <si>
    <t>Mg/Ca</t>
  </si>
  <si>
    <t>Mn/Ca</t>
  </si>
  <si>
    <t>Sr/Ca</t>
  </si>
  <si>
    <t>U/Ca</t>
  </si>
  <si>
    <t>(m)</t>
  </si>
  <si>
    <t xml:space="preserve"> (per mil)</t>
  </si>
  <si>
    <t>(mmol/mol)</t>
  </si>
  <si>
    <t xml:space="preserve"> (umol/mol)</t>
  </si>
  <si>
    <t>Site 1007</t>
  </si>
  <si>
    <t>PORE FLUID</t>
  </si>
  <si>
    <t>pH</t>
  </si>
  <si>
    <t>Alk</t>
  </si>
  <si>
    <t>Sal</t>
  </si>
  <si>
    <t>Cl</t>
  </si>
  <si>
    <t>Na</t>
  </si>
  <si>
    <t>Mg</t>
  </si>
  <si>
    <t>Ca</t>
  </si>
  <si>
    <t>SO4</t>
  </si>
  <si>
    <t>NH4</t>
  </si>
  <si>
    <t>Sr</t>
  </si>
  <si>
    <r>
      <rPr>
        <b/>
        <sz val="14"/>
        <rFont val="Symbol"/>
        <family val="1"/>
        <charset val="2"/>
      </rPr>
      <t>d</t>
    </r>
    <r>
      <rPr>
        <b/>
        <vertAlign val="superscript"/>
        <sz val="14"/>
        <rFont val="Calibri"/>
        <family val="2"/>
        <scheme val="minor"/>
      </rPr>
      <t>18</t>
    </r>
    <r>
      <rPr>
        <b/>
        <sz val="14"/>
        <rFont val="Calibri"/>
        <family val="2"/>
        <scheme val="minor"/>
      </rPr>
      <t>O</t>
    </r>
  </si>
  <si>
    <t>(mM)</t>
  </si>
  <si>
    <t>(uM)</t>
  </si>
  <si>
    <t>Site 1003</t>
  </si>
  <si>
    <t>Cambridge DATA</t>
  </si>
  <si>
    <r>
      <rPr>
        <b/>
        <sz val="14"/>
        <rFont val="Symbol"/>
        <family val="1"/>
        <charset val="2"/>
      </rPr>
      <t>d</t>
    </r>
    <r>
      <rPr>
        <b/>
        <vertAlign val="superscript"/>
        <sz val="14"/>
        <rFont val="Calibri"/>
        <family val="2"/>
        <scheme val="minor"/>
      </rPr>
      <t>13</t>
    </r>
    <r>
      <rPr>
        <b/>
        <sz val="14"/>
        <rFont val="Calibri"/>
        <family val="2"/>
        <scheme val="minor"/>
      </rPr>
      <t>C</t>
    </r>
  </si>
  <si>
    <t>External Error</t>
  </si>
  <si>
    <t>2sigma</t>
  </si>
  <si>
    <t>Core 1005</t>
  </si>
  <si>
    <t>2s.e.</t>
  </si>
  <si>
    <t>Aragonite</t>
  </si>
  <si>
    <t>LMC</t>
  </si>
  <si>
    <t>HMC</t>
  </si>
  <si>
    <t>Dolomite</t>
  </si>
  <si>
    <t>(mbsf)</t>
  </si>
  <si>
    <t>(wt %)</t>
  </si>
  <si>
    <t>1h-1-40</t>
  </si>
  <si>
    <t>1H-2-40</t>
  </si>
  <si>
    <t>2h-2-40</t>
  </si>
  <si>
    <t>2h-5-40</t>
  </si>
  <si>
    <t>4h-3-40</t>
  </si>
  <si>
    <t>4h-4-40</t>
  </si>
  <si>
    <t>5h-3-40</t>
  </si>
  <si>
    <t>5h-7-40</t>
  </si>
  <si>
    <t>6h-3-40</t>
  </si>
  <si>
    <t>6H-7 40</t>
  </si>
  <si>
    <t>7h-2-40</t>
  </si>
  <si>
    <t>7h-4-40</t>
  </si>
  <si>
    <t>8h-1-40</t>
  </si>
  <si>
    <t>8h-2-40</t>
  </si>
  <si>
    <t>8h-4-42</t>
  </si>
  <si>
    <t>8h-5-40</t>
  </si>
  <si>
    <t>9h-3-40</t>
  </si>
  <si>
    <t>10x-1-40</t>
  </si>
  <si>
    <t>10x-3-40</t>
  </si>
  <si>
    <t>Unda</t>
  </si>
  <si>
    <t>Swart name</t>
  </si>
  <si>
    <r>
      <rPr>
        <b/>
        <sz val="12"/>
        <rFont val="Symbol"/>
        <family val="1"/>
        <charset val="2"/>
      </rPr>
      <t>d</t>
    </r>
    <r>
      <rPr>
        <b/>
        <vertAlign val="superscript"/>
        <sz val="12"/>
        <rFont val="Calibri"/>
        <family val="2"/>
      </rPr>
      <t>44/40</t>
    </r>
    <r>
      <rPr>
        <b/>
        <sz val="12"/>
        <rFont val="Calibri"/>
        <family val="2"/>
        <scheme val="minor"/>
      </rPr>
      <t>Ca</t>
    </r>
    <r>
      <rPr>
        <b/>
        <vertAlign val="subscript"/>
        <sz val="12"/>
        <rFont val="Calibri"/>
        <family val="2"/>
        <scheme val="minor"/>
      </rPr>
      <t>seawater</t>
    </r>
  </si>
  <si>
    <r>
      <rPr>
        <b/>
        <sz val="12"/>
        <rFont val="Symbol"/>
        <family val="1"/>
        <charset val="2"/>
      </rPr>
      <t>d</t>
    </r>
    <r>
      <rPr>
        <b/>
        <vertAlign val="superscript"/>
        <sz val="12"/>
        <rFont val="Calibri"/>
        <family val="2"/>
      </rPr>
      <t>44/42</t>
    </r>
    <r>
      <rPr>
        <b/>
        <sz val="12"/>
        <rFont val="Calibri"/>
        <family val="2"/>
        <scheme val="minor"/>
      </rPr>
      <t>Ca</t>
    </r>
  </si>
  <si>
    <r>
      <rPr>
        <b/>
        <sz val="12"/>
        <rFont val="Symbol"/>
        <family val="1"/>
        <charset val="2"/>
      </rPr>
      <t>d</t>
    </r>
    <r>
      <rPr>
        <b/>
        <vertAlign val="superscript"/>
        <sz val="12"/>
        <rFont val="Calibri"/>
        <family val="2"/>
      </rPr>
      <t>44/43</t>
    </r>
    <r>
      <rPr>
        <b/>
        <sz val="12"/>
        <rFont val="Calibri"/>
        <family val="2"/>
        <scheme val="minor"/>
      </rPr>
      <t>Ca</t>
    </r>
  </si>
  <si>
    <t>Leach</t>
  </si>
  <si>
    <t>UNDA 831.4</t>
  </si>
  <si>
    <t>UNDA 881</t>
  </si>
  <si>
    <t>UNDA 960</t>
  </si>
  <si>
    <t>UNDA 1064</t>
  </si>
  <si>
    <t>Clino</t>
  </si>
  <si>
    <t>CLINO 605</t>
  </si>
  <si>
    <t>CLINO 648</t>
  </si>
  <si>
    <t>CLINO 701</t>
  </si>
  <si>
    <t>CLINO 750</t>
  </si>
  <si>
    <t>CLINO 755</t>
  </si>
  <si>
    <t>CLINO 800</t>
  </si>
  <si>
    <t>CLINO 857</t>
  </si>
  <si>
    <t>CLINO 905</t>
  </si>
  <si>
    <t>CLINO 941</t>
  </si>
  <si>
    <t>CLINO 946</t>
  </si>
  <si>
    <t>CLINO 968</t>
  </si>
  <si>
    <t>CLINO 1001</t>
  </si>
  <si>
    <t>CLINO 1049</t>
  </si>
  <si>
    <t>CLINO 1101</t>
  </si>
  <si>
    <t>CLINO 1152</t>
  </si>
  <si>
    <t>CLINO 1204.42 - AW0</t>
  </si>
  <si>
    <t>CLINO 1204.42 - AW1</t>
  </si>
  <si>
    <t>CLINO 1204.42 - AW2</t>
  </si>
  <si>
    <t>CLINO 1211.00 - AW0</t>
  </si>
  <si>
    <t>CLINO 1211.00 - AW1</t>
  </si>
  <si>
    <t>CLINO 1211.00 - AW2</t>
  </si>
  <si>
    <t>CLINO 1231.85 - AW0</t>
  </si>
  <si>
    <t>CLINO 1231.85 - AW1</t>
  </si>
  <si>
    <t>CLINO 1231.85 - AW2</t>
  </si>
  <si>
    <t>CLINO 1243.08 - AW0</t>
  </si>
  <si>
    <t>CLINO 1243.08 - AW1</t>
  </si>
  <si>
    <t>CLINO 1243.08 - AW2</t>
  </si>
  <si>
    <t>CLINO 1243.62 - AW0</t>
  </si>
  <si>
    <t>CLINO 1243.62 - AW1</t>
  </si>
  <si>
    <t>CLINO 1243.62 - AW2</t>
  </si>
  <si>
    <t>CLINO 1317</t>
  </si>
  <si>
    <t>CLINO 1350</t>
  </si>
  <si>
    <t>CLINO 1371</t>
  </si>
  <si>
    <t>CLINO 1396</t>
  </si>
  <si>
    <t>CLINO 1405</t>
  </si>
  <si>
    <t>CLINO 1428</t>
  </si>
  <si>
    <t>CLINO 1437</t>
  </si>
  <si>
    <t>CLINO 1455</t>
  </si>
  <si>
    <t>CLINO 1497</t>
  </si>
  <si>
    <t>CLINO 1524</t>
  </si>
  <si>
    <t>CLINO 1554</t>
  </si>
  <si>
    <t>CLINO 1581</t>
  </si>
  <si>
    <t>CLINO 1598</t>
  </si>
  <si>
    <t>CLINO 1611</t>
  </si>
  <si>
    <t>CLINO 1626.83 - AW0</t>
  </si>
  <si>
    <t>CLINO 1626.83 - AW1</t>
  </si>
  <si>
    <t>CLINO 1626.83 - AW2</t>
  </si>
  <si>
    <t>CLINO 1772.6 - AW0</t>
  </si>
  <si>
    <t>CLINO 1772.6 - AW1</t>
  </si>
  <si>
    <t>CLINO 1772.6 - AW2</t>
  </si>
  <si>
    <t>CLINO 1783.25 - AW0</t>
  </si>
  <si>
    <t>CLINO 1783.25 - AW1</t>
  </si>
  <si>
    <t>CLINO 1783.25 - AW2</t>
  </si>
  <si>
    <t>CLINO 1796.8 - AW0</t>
  </si>
  <si>
    <t>CLINO 1796.8 - AW1</t>
  </si>
  <si>
    <t>CLINO 1796.8 - AW2</t>
  </si>
  <si>
    <t>CLINO 1852 - AW0</t>
  </si>
  <si>
    <t>CLINO 1852 - AW1</t>
  </si>
  <si>
    <t>CLINO 1865 - AW0</t>
  </si>
  <si>
    <t>CLINO 1865 - AW1</t>
  </si>
  <si>
    <t>CLINO 1865 - AW2</t>
  </si>
  <si>
    <t>CLINO 1872 - AW0</t>
  </si>
  <si>
    <t>CLINO 1872 - AW1</t>
  </si>
  <si>
    <t>CLINO 1872 - AW2</t>
  </si>
  <si>
    <t>CLINO 1885.4 - AW0</t>
  </si>
  <si>
    <t>CLINO 1885.4 - AW1</t>
  </si>
  <si>
    <t>CLINO 1885.4 - AW2</t>
  </si>
  <si>
    <t>CLINO 1927.62 - AW0</t>
  </si>
  <si>
    <t>CLINO 1927.62 - AW1</t>
  </si>
  <si>
    <t>CLINO 1927.62 - AW2</t>
  </si>
  <si>
    <t>CLINO 2128.15 - AW0</t>
  </si>
  <si>
    <t>CLINO 2128.15 - AW1</t>
  </si>
  <si>
    <t>CLINO 2128.15 - AW2</t>
  </si>
  <si>
    <t>CLINO 2134</t>
  </si>
  <si>
    <t>CLINO 2154</t>
  </si>
  <si>
    <t>CLINO 2176</t>
  </si>
  <si>
    <t>CLINO 2193</t>
  </si>
  <si>
    <t>CLINO 2219</t>
  </si>
  <si>
    <t>b</t>
  </si>
  <si>
    <t>b = bulk</t>
  </si>
  <si>
    <t>1 = 1st leach</t>
  </si>
  <si>
    <t>2 = 2nd leach</t>
  </si>
  <si>
    <t>Little Bahama Bank</t>
  </si>
  <si>
    <t>Sample</t>
  </si>
  <si>
    <t>GB1 257.3</t>
  </si>
  <si>
    <t>GB1 262</t>
  </si>
  <si>
    <t>GB2 142</t>
  </si>
  <si>
    <t>GB2 178</t>
  </si>
  <si>
    <t>GB2 188</t>
  </si>
  <si>
    <t>GB2 216</t>
  </si>
  <si>
    <t>GB2 242</t>
  </si>
  <si>
    <t>GB2 244</t>
  </si>
  <si>
    <t>GB2 246.50</t>
  </si>
  <si>
    <t>GB2 248</t>
  </si>
  <si>
    <t>GB2 280</t>
  </si>
  <si>
    <t>GB2 281</t>
  </si>
  <si>
    <t>WCI 203</t>
  </si>
  <si>
    <t>WCI 221</t>
  </si>
  <si>
    <t>WCI 230</t>
  </si>
  <si>
    <t>WCI 250</t>
  </si>
  <si>
    <t>WCI 286</t>
  </si>
  <si>
    <t>WCI 285.6</t>
  </si>
  <si>
    <t>WCI 289</t>
  </si>
  <si>
    <t>SCI 110.0</t>
  </si>
  <si>
    <t>SCI 188</t>
  </si>
  <si>
    <t>SCI 193</t>
  </si>
  <si>
    <t>SCI 198</t>
  </si>
  <si>
    <r>
      <rPr>
        <b/>
        <sz val="12"/>
        <rFont val="Symbol"/>
        <family val="1"/>
        <charset val="2"/>
      </rPr>
      <t>d</t>
    </r>
    <r>
      <rPr>
        <b/>
        <vertAlign val="superscript"/>
        <sz val="12"/>
        <rFont val="Calibri"/>
        <family val="2"/>
        <scheme val="minor"/>
      </rPr>
      <t>13</t>
    </r>
    <r>
      <rPr>
        <b/>
        <sz val="12"/>
        <rFont val="Calibri"/>
        <family val="2"/>
        <scheme val="minor"/>
      </rPr>
      <t>C*</t>
    </r>
  </si>
  <si>
    <r>
      <rPr>
        <b/>
        <sz val="12"/>
        <rFont val="Symbol"/>
        <family val="1"/>
        <charset val="2"/>
      </rPr>
      <t>d</t>
    </r>
    <r>
      <rPr>
        <b/>
        <vertAlign val="superscript"/>
        <sz val="12"/>
        <rFont val="Calibri"/>
        <family val="2"/>
        <scheme val="minor"/>
      </rPr>
      <t>18</t>
    </r>
    <r>
      <rPr>
        <b/>
        <sz val="12"/>
        <rFont val="Calibri"/>
        <family val="2"/>
        <scheme val="minor"/>
      </rPr>
      <t>O*</t>
    </r>
  </si>
  <si>
    <t>Bank-top</t>
  </si>
  <si>
    <t>Andros Island</t>
  </si>
  <si>
    <t>bulk sediment (Triple Goose Creek)</t>
  </si>
  <si>
    <t>Data from Gothmann (2016) and Fantle &amp; Tipper (2015)</t>
  </si>
  <si>
    <r>
      <t>Table 2</t>
    </r>
    <r>
      <rPr>
        <sz val="13"/>
        <rFont val="Times New Roman"/>
      </rPr>
      <t>. Results of Ca isotope analyses on bulk carbonates from deep sea sediments.</t>
    </r>
  </si>
  <si>
    <t>Sample Name</t>
  </si>
  <si>
    <t>Depth (mbsf)</t>
  </si>
  <si>
    <t xml:space="preserve"> Age (Ma)</t>
  </si>
  <si>
    <r>
      <t>δ</t>
    </r>
    <r>
      <rPr>
        <b/>
        <vertAlign val="superscript"/>
        <sz val="12"/>
        <color indexed="8"/>
        <rFont val="Times New Roman"/>
      </rPr>
      <t>44/40</t>
    </r>
    <r>
      <rPr>
        <b/>
        <sz val="12"/>
        <color indexed="8"/>
        <rFont val="Times New Roman"/>
      </rPr>
      <t xml:space="preserve">Ca vs. SW </t>
    </r>
  </si>
  <si>
    <t xml:space="preserve"> 2σ S.D.</t>
  </si>
  <si>
    <t>n</t>
  </si>
  <si>
    <t>Notes</t>
  </si>
  <si>
    <t>Reference</t>
  </si>
  <si>
    <t>Sample Type</t>
  </si>
  <si>
    <t>Sample ID</t>
  </si>
  <si>
    <t>delta44/40Ca_seawater</t>
  </si>
  <si>
    <t>807A-2W-2H</t>
  </si>
  <si>
    <t>7-16.9</t>
  </si>
  <si>
    <t>-</t>
  </si>
  <si>
    <t>ooze</t>
  </si>
  <si>
    <t>Foram carbonate (G. ruber, pink)</t>
  </si>
  <si>
    <t>RC24-01</t>
  </si>
  <si>
    <t>807A-4H-3</t>
  </si>
  <si>
    <t>27.35-35.5</t>
  </si>
  <si>
    <t>807A-3W-11H</t>
  </si>
  <si>
    <t>92-102</t>
  </si>
  <si>
    <t>Foram carbonate (G. ruber, white)</t>
  </si>
  <si>
    <t>807A-9H-2</t>
  </si>
  <si>
    <t>74.25-83.25</t>
  </si>
  <si>
    <t>807A-21H-2</t>
  </si>
  <si>
    <t>188.9-197.0</t>
  </si>
  <si>
    <t>Foram carbonate (G. sacculifer, w/ sac)</t>
  </si>
  <si>
    <t>807A-5W-42X</t>
  </si>
  <si>
    <t>389-399</t>
  </si>
  <si>
    <t>chalk</t>
  </si>
  <si>
    <t>807A 50X-3</t>
  </si>
  <si>
    <t>467.3-474.9</t>
  </si>
  <si>
    <t>Foram carbonate (G. sacculifer, w/out sac)</t>
  </si>
  <si>
    <t>807A-6W-53X</t>
  </si>
  <si>
    <t>495-505</t>
  </si>
  <si>
    <t>Foram carbonate (G. inflate)</t>
  </si>
  <si>
    <t>807A-2W-72X</t>
  </si>
  <si>
    <t>678.2-687.8</t>
  </si>
  <si>
    <t>Foram carbonate (G. truncatulinoides)</t>
  </si>
  <si>
    <t>807A-1W-84X</t>
  </si>
  <si>
    <t>793-803</t>
  </si>
  <si>
    <t xml:space="preserve">807C-1W-2R </t>
  </si>
  <si>
    <t>789-799</t>
  </si>
  <si>
    <t>Foram carbonate (G. tumida)</t>
  </si>
  <si>
    <t xml:space="preserve">807C-2W-6R </t>
  </si>
  <si>
    <t>828-838</t>
  </si>
  <si>
    <t>Foram carbonate (N. dutertrei)</t>
  </si>
  <si>
    <t xml:space="preserve">807C 17R-1 </t>
  </si>
  <si>
    <t>904.2-905.9</t>
  </si>
  <si>
    <t xml:space="preserve">807C-1W-25R </t>
  </si>
  <si>
    <t>948-958</t>
  </si>
  <si>
    <t>RC24-16</t>
  </si>
  <si>
    <t xml:space="preserve">807C-1W-38R </t>
  </si>
  <si>
    <t>1073-1082</t>
  </si>
  <si>
    <t xml:space="preserve">807C-1W-42R </t>
  </si>
  <si>
    <t>1101-1106</t>
  </si>
  <si>
    <t>limestone</t>
  </si>
  <si>
    <t xml:space="preserve">807C-1W-44R </t>
  </si>
  <si>
    <t>1116-1125</t>
  </si>
  <si>
    <t xml:space="preserve">807C-2W-46R </t>
  </si>
  <si>
    <t>1135-1140</t>
  </si>
  <si>
    <t xml:space="preserve">807C-2W-48R </t>
  </si>
  <si>
    <t>1145-1150</t>
  </si>
  <si>
    <t xml:space="preserve">807C-1W-50R </t>
  </si>
  <si>
    <t>1155-1160</t>
  </si>
  <si>
    <t xml:space="preserve">807C-1W-51R </t>
  </si>
  <si>
    <t>1160-1169</t>
  </si>
  <si>
    <t xml:space="preserve">807C-2W-51R </t>
  </si>
  <si>
    <t>1160-1170</t>
  </si>
  <si>
    <t>807C-1W-52R</t>
  </si>
  <si>
    <t>1169-1178</t>
  </si>
  <si>
    <t xml:space="preserve">807C-2W-52R </t>
  </si>
  <si>
    <t>1169-1179</t>
  </si>
  <si>
    <t xml:space="preserve">807C-4W-52R </t>
  </si>
  <si>
    <t>1169-1180</t>
  </si>
  <si>
    <t xml:space="preserve">807C-2W-53R </t>
  </si>
  <si>
    <t>1179-1188</t>
  </si>
  <si>
    <t xml:space="preserve">807C-2W-54R </t>
  </si>
  <si>
    <t>1188-1196</t>
  </si>
  <si>
    <t xml:space="preserve">807C-3W-54R </t>
  </si>
  <si>
    <t>1188-1197</t>
  </si>
  <si>
    <t xml:space="preserve">807C-4W-54R </t>
  </si>
  <si>
    <t>1188-1198</t>
  </si>
  <si>
    <t>V30-49</t>
  </si>
  <si>
    <t xml:space="preserve">807C-1W-55R </t>
  </si>
  <si>
    <t>1196-1206</t>
  </si>
  <si>
    <t xml:space="preserve">807C-2W-61R </t>
  </si>
  <si>
    <t>1251-1261</t>
  </si>
  <si>
    <t xml:space="preserve">807C-2W-62R </t>
  </si>
  <si>
    <t>1261-1270</t>
  </si>
  <si>
    <t xml:space="preserve">807C-2W-63R </t>
  </si>
  <si>
    <t>1270-1280</t>
  </si>
  <si>
    <t xml:space="preserve">807C-1W-65R </t>
  </si>
  <si>
    <t>1290-1299</t>
  </si>
  <si>
    <t xml:space="preserve">807C-1W-67R </t>
  </si>
  <si>
    <t>1309-1319</t>
  </si>
  <si>
    <t xml:space="preserve">807C-2W-69R </t>
  </si>
  <si>
    <t>1328-1338</t>
  </si>
  <si>
    <t xml:space="preserve">807C-2W-70R </t>
  </si>
  <si>
    <t>1338-1348</t>
  </si>
  <si>
    <t xml:space="preserve">807C-1W-71R </t>
  </si>
  <si>
    <t>1348-1357</t>
  </si>
  <si>
    <t>limestone/claystone</t>
  </si>
  <si>
    <t xml:space="preserve">516F-15-6 </t>
  </si>
  <si>
    <t>310-311.6</t>
  </si>
  <si>
    <t xml:space="preserve">516F-20-4 </t>
  </si>
  <si>
    <t>354-356</t>
  </si>
  <si>
    <t xml:space="preserve">516F-45-1 </t>
  </si>
  <si>
    <t>587.1-596.6</t>
  </si>
  <si>
    <t xml:space="preserve">516F-50-2 </t>
  </si>
  <si>
    <t>636.1-637.6</t>
  </si>
  <si>
    <t>Foram carbonate (G. bulloides)</t>
  </si>
  <si>
    <t>MUC31/54</t>
  </si>
  <si>
    <t xml:space="preserve">516F-55-1 </t>
  </si>
  <si>
    <t>682.1-691.6</t>
  </si>
  <si>
    <t>23506-1</t>
  </si>
  <si>
    <t xml:space="preserve">516F-83-1 </t>
  </si>
  <si>
    <t>900.6-910.1</t>
  </si>
  <si>
    <t>23261-2</t>
  </si>
  <si>
    <t xml:space="preserve">516F-90-2 </t>
  </si>
  <si>
    <t>967.1-976.6</t>
  </si>
  <si>
    <t>23523-3</t>
  </si>
  <si>
    <t xml:space="preserve">516F 98-2 </t>
  </si>
  <si>
    <t>1032.6-1041.1</t>
  </si>
  <si>
    <t>23519-4</t>
  </si>
  <si>
    <t xml:space="preserve">516F-117-3 </t>
  </si>
  <si>
    <t>1184.1-1185.5</t>
  </si>
  <si>
    <t>Guay 11-12</t>
  </si>
  <si>
    <t>Guay 9-8</t>
  </si>
  <si>
    <t>Average δ44/40Ca</t>
  </si>
  <si>
    <t>Guay 7-7</t>
  </si>
  <si>
    <t>2s</t>
  </si>
  <si>
    <t>Guay 9-4</t>
  </si>
  <si>
    <t># samples</t>
  </si>
  <si>
    <t>Duplicate</t>
  </si>
  <si>
    <t>Guay 8-4</t>
  </si>
  <si>
    <t>Guay 10-13</t>
  </si>
  <si>
    <t>Guay 8-10</t>
  </si>
  <si>
    <t>Guay 12-3</t>
  </si>
  <si>
    <t>Guay 12-5</t>
  </si>
  <si>
    <t>Guay 13-3</t>
  </si>
  <si>
    <t>Guay 11-3</t>
  </si>
  <si>
    <t>Guay 13-2</t>
  </si>
  <si>
    <t>Guay 14-8</t>
  </si>
  <si>
    <t>Guay 14-7</t>
  </si>
  <si>
    <t>Guay 14-9</t>
  </si>
  <si>
    <t>Foram carbonate (G. sacculifer)</t>
  </si>
  <si>
    <t>Guay 14-6</t>
  </si>
  <si>
    <t>Guay 12-6</t>
  </si>
  <si>
    <t>Guay 10-11</t>
  </si>
  <si>
    <t>Guay 10-12</t>
  </si>
  <si>
    <t>Guay 11-9</t>
  </si>
  <si>
    <t>Guay 14-1</t>
  </si>
  <si>
    <t>Guay 12-1</t>
  </si>
  <si>
    <t>Guay 14-5</t>
  </si>
  <si>
    <t>Benthic foram carbonate (Gyroidinoides sp.)</t>
  </si>
  <si>
    <t>GeoB 8403-1</t>
  </si>
  <si>
    <t>GeoB 8450-1</t>
  </si>
  <si>
    <t>GeoB 8452-1</t>
  </si>
  <si>
    <t>GeoB 8464-2</t>
  </si>
  <si>
    <t>GeoB 8466-1</t>
  </si>
  <si>
    <t>GeoB 8499-1</t>
  </si>
  <si>
    <t>GeoB 8498-2</t>
  </si>
  <si>
    <t>Benthic foram carbonate (U. peregrina)</t>
  </si>
  <si>
    <t>GeoB 84100-2</t>
  </si>
  <si>
    <t>Benthic foram carbonate (Uvigerina sp.)</t>
  </si>
  <si>
    <t>GeoB 1721-4</t>
  </si>
  <si>
    <t>Benthic foram carbonate (Elphidium sp.)</t>
  </si>
  <si>
    <t>GeoB 8402-1</t>
  </si>
  <si>
    <t>GeoB 1004-2</t>
  </si>
  <si>
    <t>GeoB 1011-2</t>
  </si>
  <si>
    <t>Benthic foram carbonate (C. laevigata)</t>
  </si>
  <si>
    <t>Gullmar Fjord</t>
  </si>
  <si>
    <t>GeoB 1720-4</t>
  </si>
  <si>
    <t>Benthic foram carbonate (C. wuellerstorfi)</t>
  </si>
  <si>
    <t>GeoB 8419-2</t>
  </si>
  <si>
    <t>GeoB 8464-1</t>
  </si>
  <si>
    <t>GeoB 1043-2</t>
  </si>
  <si>
    <t>GeoB 1722-3</t>
  </si>
  <si>
    <t>GeoB 2724-6</t>
  </si>
  <si>
    <t>PS 1243-2</t>
  </si>
  <si>
    <t>M 23414-6</t>
  </si>
  <si>
    <t>Benthic foram carbonate (Cibicidoides sp.)</t>
  </si>
  <si>
    <t>Holocene foram carbonate (G. trilobus, plank.)</t>
  </si>
  <si>
    <t>871A-1H-1 124-126 (0.1 Ma)</t>
  </si>
  <si>
    <t>Holocene foram carbonate (G. ruber, plank.)</t>
  </si>
  <si>
    <t>Holocene foram carbonate (Globigerinella, plank.)</t>
  </si>
  <si>
    <t>Core top foram (plank.) carbonate</t>
  </si>
  <si>
    <t>NEAP 5b</t>
  </si>
  <si>
    <t>OMEX 16b</t>
  </si>
  <si>
    <t>OMEX 9b</t>
  </si>
  <si>
    <t>WIND 22b</t>
  </si>
  <si>
    <t>WIND 33b</t>
  </si>
  <si>
    <t>PORE-FLUID</t>
  </si>
  <si>
    <t>*Carbon isotope ratios were analyzed in the laboratory of Dr. Adam Maloof at Princeton Univerisity using previously published methods (i.e. Dyer et al., 2015).  Briefly, carbonate poswers were placed in individual borosilicate reaction vials and reacted at 72 C with 5 drops</t>
  </si>
  <si>
    <t>of H3PO4 to generate CO2 that is subequently measured on a Sercon IRMS with an external precision of +/- 0.1 per mil.</t>
  </si>
  <si>
    <t>*Data from Feary et al., 2000 - Initial and Scientific Reports from Leg 182</t>
  </si>
  <si>
    <t>* - Data from previous studies by Eberli et al., 1997 - Initial and Scientific Reports of Leg 166</t>
  </si>
  <si>
    <t>* - Data from previous studies by Swart &amp; Melim (2000) and Vahrenkamp et al., 1988</t>
  </si>
  <si>
    <t>ooids (Joulter Cay)</t>
  </si>
  <si>
    <t>Artemis</t>
  </si>
  <si>
    <t>Myrial</t>
  </si>
  <si>
    <t>Akua</t>
  </si>
  <si>
    <t>Zach</t>
  </si>
  <si>
    <t>Alec</t>
  </si>
  <si>
    <t>Lauren</t>
  </si>
  <si>
    <t>Maricela</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</si>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</sst>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
    <numFmt numFmtId="166" formatCode="0.000"/>
    <numFmt numFmtId="167" formatCode="0.000E+00"/>
  </numFmts>
  <fonts count="30" x14ac:knownFonts="1">
    <font>
      <sz val="12"/>
      <color theme="1"/>
      <name val="Calibri"/>
      <family val="2"/>
      <scheme val="minor"/>
    </font>
    <font>
      <sz val="12"/>
      <color theme="1"/>
      <name val="Calibri"/>
      <family val="2"/>
      <scheme val="minor"/>
    </font>
    <font>
      <b/>
      <sz val="12"/>
      <color theme="1"/>
      <name val="Calibri"/>
      <family val="2"/>
      <scheme val="minor"/>
    </font>
    <font>
      <b/>
      <sz val="20"/>
      <color theme="1"/>
      <name val="Calibri"/>
      <scheme val="minor"/>
    </font>
    <font>
      <b/>
      <sz val="14"/>
      <color theme="1"/>
      <name val="Calibri"/>
      <family val="2"/>
      <scheme val="minor"/>
    </font>
    <font>
      <b/>
      <sz val="14"/>
      <name val="Calibri"/>
      <family val="2"/>
      <scheme val="minor"/>
    </font>
    <font>
      <b/>
      <sz val="14"/>
      <name val="Symbol"/>
      <family val="1"/>
      <charset val="2"/>
    </font>
    <font>
      <b/>
      <vertAlign val="superscript"/>
      <sz val="14"/>
      <name val="Calibri"/>
      <family val="2"/>
    </font>
    <font>
      <b/>
      <vertAlign val="subscript"/>
      <sz val="14"/>
      <name val="Calibri"/>
      <family val="2"/>
      <scheme val="minor"/>
    </font>
    <font>
      <b/>
      <vertAlign val="superscript"/>
      <sz val="14"/>
      <name val="Calibri"/>
      <family val="2"/>
      <scheme val="minor"/>
    </font>
    <font>
      <sz val="14"/>
      <color theme="1"/>
      <name val="Calibri"/>
      <family val="2"/>
      <scheme val="minor"/>
    </font>
    <font>
      <b/>
      <sz val="14"/>
      <color rgb="FF000000"/>
      <name val="Calibri"/>
      <family val="2"/>
      <scheme val="minor"/>
    </font>
    <font>
      <sz val="12"/>
      <color rgb="FF000000"/>
      <name val="Calibri"/>
      <family val="2"/>
      <scheme val="minor"/>
    </font>
    <font>
      <b/>
      <sz val="12"/>
      <name val="Calibri"/>
      <family val="2"/>
      <scheme val="minor"/>
    </font>
    <font>
      <b/>
      <sz val="12"/>
      <name val="Symbol"/>
      <family val="1"/>
      <charset val="2"/>
    </font>
    <font>
      <b/>
      <vertAlign val="superscript"/>
      <sz val="12"/>
      <name val="Calibri"/>
      <family val="2"/>
    </font>
    <font>
      <b/>
      <vertAlign val="subscript"/>
      <sz val="12"/>
      <name val="Calibri"/>
      <family val="2"/>
      <scheme val="minor"/>
    </font>
    <font>
      <b/>
      <vertAlign val="superscript"/>
      <sz val="12"/>
      <name val="Calibri"/>
      <family val="2"/>
      <scheme val="minor"/>
    </font>
    <font>
      <sz val="14"/>
      <color rgb="FF000000"/>
      <name val="Calibri"/>
      <family val="2"/>
      <scheme val="minor"/>
    </font>
    <font>
      <sz val="12"/>
      <name val="Calibri"/>
      <scheme val="minor"/>
    </font>
    <font>
      <u/>
      <sz val="12"/>
      <color theme="10"/>
      <name val="Calibri"/>
      <family val="2"/>
      <scheme val="minor"/>
    </font>
    <font>
      <u/>
      <sz val="12"/>
      <color theme="11"/>
      <name val="Calibri"/>
      <family val="2"/>
      <scheme val="minor"/>
    </font>
    <font>
      <b/>
      <sz val="25"/>
      <color theme="1"/>
      <name val="Calibri"/>
      <family val="2"/>
      <scheme val="minor"/>
    </font>
    <font>
      <b/>
      <sz val="13"/>
      <name val="Times New Roman"/>
    </font>
    <font>
      <sz val="13"/>
      <name val="Times New Roman"/>
    </font>
    <font>
      <sz val="12"/>
      <name val="Times New Roman"/>
    </font>
    <font>
      <b/>
      <sz val="12"/>
      <color indexed="8"/>
      <name val="Times New Roman"/>
    </font>
    <font>
      <b/>
      <vertAlign val="superscript"/>
      <sz val="12"/>
      <color indexed="8"/>
      <name val="Times New Roman"/>
    </font>
    <font>
      <sz val="12"/>
      <color indexed="8"/>
      <name val="Times New Roman"/>
    </font>
    <font>
      <b/>
      <sz val="12"/>
      <color theme="1"/>
      <name val="Symbol"/>
      <charset val="2"/>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7">
    <xf numFmtId="0" fontId="0" fillId="0" borderId="0" xfId="0"/>
    <xf numFmtId="0" fontId="3" fillId="0" borderId="1" xfId="0" applyFont="1" applyBorder="1" applyAlignment="1">
      <alignment horizontal="center"/>
    </xf>
    <xf numFmtId="0" fontId="4" fillId="0" borderId="1" xfId="0" applyFont="1" applyFill="1" applyBorder="1" applyAlignment="1">
      <alignment horizontal="center"/>
    </xf>
    <xf numFmtId="2" fontId="5" fillId="0" borderId="1" xfId="0" applyNumberFormat="1" applyFont="1" applyFill="1" applyBorder="1" applyAlignment="1">
      <alignment horizontal="center"/>
    </xf>
    <xf numFmtId="1" fontId="5" fillId="0" borderId="1" xfId="0" applyNumberFormat="1" applyFont="1" applyFill="1" applyBorder="1" applyAlignment="1">
      <alignment horizontal="center"/>
    </xf>
    <xf numFmtId="164" fontId="5" fillId="0" borderId="1" xfId="0" applyNumberFormat="1" applyFont="1" applyFill="1" applyBorder="1" applyAlignment="1">
      <alignment horizontal="center"/>
    </xf>
    <xf numFmtId="0" fontId="5" fillId="0" borderId="1" xfId="0" applyFont="1" applyFill="1" applyBorder="1" applyAlignment="1">
      <alignment horizontal="center"/>
    </xf>
    <xf numFmtId="164" fontId="0" fillId="0" borderId="1" xfId="0" applyNumberFormat="1" applyFont="1" applyFill="1" applyBorder="1" applyAlignment="1">
      <alignment horizontal="center"/>
    </xf>
    <xf numFmtId="0" fontId="0" fillId="0" borderId="1" xfId="0" applyFont="1" applyFill="1" applyBorder="1" applyAlignment="1">
      <alignment horizontal="center"/>
    </xf>
    <xf numFmtId="2" fontId="0" fillId="0" borderId="1" xfId="0" applyNumberFormat="1" applyFont="1" applyBorder="1" applyAlignment="1">
      <alignment horizontal="center"/>
    </xf>
    <xf numFmtId="1" fontId="0" fillId="0" borderId="1" xfId="0" applyNumberFormat="1" applyFont="1" applyBorder="1" applyAlignment="1">
      <alignment horizontal="center"/>
    </xf>
    <xf numFmtId="164" fontId="0" fillId="0" borderId="1" xfId="0" applyNumberFormat="1" applyFont="1" applyBorder="1" applyAlignment="1">
      <alignment horizontal="center"/>
    </xf>
    <xf numFmtId="0" fontId="3" fillId="0" borderId="3" xfId="0" applyFont="1" applyBorder="1" applyAlignment="1">
      <alignment horizontal="center"/>
    </xf>
    <xf numFmtId="0" fontId="4" fillId="0" borderId="1" xfId="0" applyFont="1" applyBorder="1" applyAlignment="1">
      <alignment horizontal="center"/>
    </xf>
    <xf numFmtId="0" fontId="10" fillId="0" borderId="1" xfId="0" applyFont="1" applyBorder="1"/>
    <xf numFmtId="0" fontId="11" fillId="0" borderId="1" xfId="0" applyFont="1" applyBorder="1" applyAlignment="1">
      <alignment horizontal="center"/>
    </xf>
    <xf numFmtId="0" fontId="0" fillId="0" borderId="1" xfId="0" applyBorder="1" applyAlignment="1">
      <alignment horizontal="center"/>
    </xf>
    <xf numFmtId="0" fontId="10" fillId="0" borderId="1" xfId="0" applyFont="1" applyFill="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Font="1" applyBorder="1" applyAlignment="1">
      <alignment horizontal="center"/>
    </xf>
    <xf numFmtId="0" fontId="12" fillId="0" borderId="1" xfId="0" applyFont="1" applyBorder="1" applyAlignment="1">
      <alignment horizontal="center"/>
    </xf>
    <xf numFmtId="0" fontId="0" fillId="0" borderId="1" xfId="0" applyBorder="1"/>
    <xf numFmtId="164" fontId="0" fillId="0" borderId="1" xfId="0" applyNumberFormat="1" applyFill="1" applyBorder="1" applyAlignment="1">
      <alignment horizontal="center"/>
    </xf>
    <xf numFmtId="0" fontId="0" fillId="0" borderId="1" xfId="0" applyFill="1" applyBorder="1"/>
    <xf numFmtId="2" fontId="0" fillId="0" borderId="1" xfId="0" applyNumberFormat="1" applyFill="1" applyBorder="1" applyAlignment="1">
      <alignment horizontal="center"/>
    </xf>
    <xf numFmtId="1" fontId="0" fillId="0" borderId="1" xfId="0" applyNumberFormat="1" applyFill="1" applyBorder="1" applyAlignment="1">
      <alignment horizontal="center"/>
    </xf>
    <xf numFmtId="0" fontId="0" fillId="0" borderId="1" xfId="0" applyFill="1" applyBorder="1" applyAlignment="1">
      <alignment horizontal="center"/>
    </xf>
    <xf numFmtId="0" fontId="3" fillId="0" borderId="3" xfId="0" applyFont="1" applyBorder="1" applyAlignment="1"/>
    <xf numFmtId="2" fontId="5" fillId="0" borderId="2" xfId="0" applyNumberFormat="1" applyFont="1" applyFill="1" applyBorder="1" applyAlignment="1">
      <alignment horizontal="center"/>
    </xf>
    <xf numFmtId="0" fontId="0" fillId="0" borderId="1" xfId="0" applyFont="1" applyBorder="1"/>
    <xf numFmtId="0" fontId="0" fillId="0" borderId="2" xfId="0" applyBorder="1" applyAlignment="1">
      <alignment horizontal="center"/>
    </xf>
    <xf numFmtId="2" fontId="0" fillId="0" borderId="0" xfId="0" applyNumberFormat="1" applyAlignment="1">
      <alignment horizontal="center"/>
    </xf>
    <xf numFmtId="0" fontId="12" fillId="0" borderId="1" xfId="0" applyFont="1" applyFill="1" applyBorder="1" applyAlignment="1">
      <alignment horizontal="center"/>
    </xf>
    <xf numFmtId="0" fontId="0" fillId="0" borderId="2" xfId="0" applyFill="1" applyBorder="1" applyAlignment="1">
      <alignment horizontal="center"/>
    </xf>
    <xf numFmtId="2" fontId="4" fillId="0" borderId="1" xfId="0" applyNumberFormat="1" applyFont="1" applyBorder="1" applyAlignment="1">
      <alignment horizontal="center"/>
    </xf>
    <xf numFmtId="2" fontId="10" fillId="0" borderId="1" xfId="0" applyNumberFormat="1" applyFont="1" applyFill="1" applyBorder="1" applyAlignment="1">
      <alignment horizontal="center"/>
    </xf>
    <xf numFmtId="0" fontId="1" fillId="0" borderId="1" xfId="0" applyFont="1" applyFill="1" applyBorder="1" applyAlignment="1">
      <alignment horizontal="center"/>
    </xf>
    <xf numFmtId="2" fontId="1" fillId="0" borderId="1" xfId="0" applyNumberFormat="1" applyFont="1" applyFill="1" applyBorder="1" applyAlignment="1">
      <alignment horizontal="center"/>
    </xf>
    <xf numFmtId="0" fontId="3" fillId="0" borderId="1" xfId="0" applyFont="1" applyBorder="1"/>
    <xf numFmtId="2" fontId="13" fillId="0" borderId="1" xfId="0" applyNumberFormat="1" applyFont="1" applyFill="1" applyBorder="1" applyAlignment="1">
      <alignment horizontal="center"/>
    </xf>
    <xf numFmtId="1" fontId="13" fillId="0" borderId="1" xfId="0" applyNumberFormat="1" applyFont="1" applyFill="1" applyBorder="1" applyAlignment="1">
      <alignment horizontal="center"/>
    </xf>
    <xf numFmtId="165" fontId="13" fillId="0" borderId="1" xfId="0" applyNumberFormat="1" applyFont="1" applyFill="1" applyBorder="1" applyAlignment="1">
      <alignment horizontal="center"/>
    </xf>
    <xf numFmtId="166" fontId="5" fillId="0" borderId="1" xfId="0" applyNumberFormat="1" applyFont="1" applyFill="1" applyBorder="1" applyAlignment="1">
      <alignment horizontal="center"/>
    </xf>
    <xf numFmtId="1" fontId="0" fillId="0" borderId="1" xfId="0" applyNumberFormat="1" applyBorder="1"/>
    <xf numFmtId="2" fontId="0" fillId="0" borderId="1" xfId="0" applyNumberFormat="1" applyFont="1" applyFill="1" applyBorder="1" applyAlignment="1">
      <alignment horizontal="center"/>
    </xf>
    <xf numFmtId="1" fontId="0" fillId="0" borderId="1" xfId="0" applyNumberFormat="1" applyFont="1" applyFill="1" applyBorder="1" applyAlignment="1">
      <alignment horizontal="center"/>
    </xf>
    <xf numFmtId="165" fontId="0" fillId="0" borderId="1" xfId="0" applyNumberFormat="1" applyFont="1" applyFill="1" applyBorder="1" applyAlignment="1">
      <alignment horizontal="center"/>
    </xf>
    <xf numFmtId="166" fontId="0" fillId="0" borderId="1" xfId="0" applyNumberFormat="1" applyBorder="1" applyAlignment="1">
      <alignment horizontal="center"/>
    </xf>
    <xf numFmtId="2" fontId="10" fillId="0" borderId="1" xfId="0" applyNumberFormat="1" applyFont="1" applyBorder="1" applyAlignment="1">
      <alignment horizontal="center"/>
    </xf>
    <xf numFmtId="0" fontId="18" fillId="0" borderId="1" xfId="0" applyFont="1" applyFill="1" applyBorder="1" applyAlignment="1">
      <alignment horizontal="center"/>
    </xf>
    <xf numFmtId="2" fontId="12" fillId="0" borderId="1" xfId="0" applyNumberFormat="1" applyFont="1" applyFill="1" applyBorder="1" applyAlignment="1">
      <alignment horizontal="center"/>
    </xf>
    <xf numFmtId="165" fontId="12" fillId="0" borderId="1" xfId="0" applyNumberFormat="1" applyFont="1" applyFill="1" applyBorder="1" applyAlignment="1">
      <alignment horizontal="center"/>
    </xf>
    <xf numFmtId="0" fontId="10" fillId="0" borderId="1" xfId="0" applyFont="1" applyBorder="1" applyAlignment="1">
      <alignment horizontal="center"/>
    </xf>
    <xf numFmtId="166" fontId="0" fillId="0" borderId="1" xfId="0" applyNumberFormat="1" applyFill="1" applyBorder="1" applyAlignment="1">
      <alignment horizontal="center"/>
    </xf>
    <xf numFmtId="167" fontId="0" fillId="0" borderId="1" xfId="0" applyNumberFormat="1" applyBorder="1" applyAlignment="1">
      <alignment horizontal="center"/>
    </xf>
    <xf numFmtId="164" fontId="5" fillId="0" borderId="2" xfId="0" applyNumberFormat="1" applyFont="1" applyFill="1" applyBorder="1" applyAlignment="1">
      <alignment horizontal="center"/>
    </xf>
    <xf numFmtId="2" fontId="5" fillId="0" borderId="4" xfId="0" applyNumberFormat="1" applyFont="1" applyFill="1" applyBorder="1" applyAlignment="1">
      <alignment horizontal="center"/>
    </xf>
    <xf numFmtId="164" fontId="0" fillId="0" borderId="2" xfId="0" applyNumberFormat="1" applyBorder="1" applyAlignment="1">
      <alignment horizontal="center"/>
    </xf>
    <xf numFmtId="0" fontId="0" fillId="0" borderId="4" xfId="0" applyBorder="1" applyAlignment="1">
      <alignment horizontal="center"/>
    </xf>
    <xf numFmtId="2" fontId="12" fillId="0" borderId="1" xfId="0" applyNumberFormat="1" applyFont="1" applyBorder="1" applyAlignment="1">
      <alignment horizontal="center"/>
    </xf>
    <xf numFmtId="2" fontId="0" fillId="0" borderId="4" xfId="0" applyNumberFormat="1" applyBorder="1" applyAlignment="1">
      <alignment horizontal="center"/>
    </xf>
    <xf numFmtId="164" fontId="0" fillId="0" borderId="2" xfId="0" applyNumberFormat="1" applyFill="1" applyBorder="1" applyAlignment="1">
      <alignment horizontal="center"/>
    </xf>
    <xf numFmtId="164" fontId="0" fillId="0" borderId="2" xfId="0" applyNumberFormat="1" applyFont="1" applyBorder="1" applyAlignment="1">
      <alignment horizontal="center"/>
    </xf>
    <xf numFmtId="2" fontId="0" fillId="0" borderId="4" xfId="0" applyNumberFormat="1" applyFont="1" applyBorder="1" applyAlignment="1">
      <alignment horizontal="center"/>
    </xf>
    <xf numFmtId="2" fontId="0" fillId="0" borderId="2" xfId="0" applyNumberFormat="1" applyFont="1" applyFill="1" applyBorder="1" applyAlignment="1">
      <alignment horizontal="center"/>
    </xf>
    <xf numFmtId="2" fontId="0" fillId="0" borderId="4" xfId="0" applyNumberFormat="1" applyFont="1" applyFill="1" applyBorder="1" applyAlignment="1">
      <alignment horizontal="center"/>
    </xf>
    <xf numFmtId="2" fontId="19" fillId="0" borderId="1" xfId="0" applyNumberFormat="1" applyFont="1" applyBorder="1" applyAlignment="1">
      <alignment horizontal="center"/>
    </xf>
    <xf numFmtId="2" fontId="19" fillId="0" borderId="1" xfId="0" applyNumberFormat="1" applyFont="1" applyFill="1" applyBorder="1" applyAlignment="1">
      <alignment horizontal="center"/>
    </xf>
    <xf numFmtId="0" fontId="19" fillId="0" borderId="1" xfId="0" applyFont="1" applyBorder="1"/>
    <xf numFmtId="0" fontId="10" fillId="0" borderId="1" xfId="0" applyFont="1" applyFill="1" applyBorder="1" applyAlignment="1">
      <alignment horizontal="left"/>
    </xf>
    <xf numFmtId="0" fontId="0" fillId="0" borderId="0" xfId="0" applyAlignment="1">
      <alignment horizontal="left"/>
    </xf>
    <xf numFmtId="0" fontId="25" fillId="2" borderId="1" xfId="0" applyFont="1" applyFill="1" applyBorder="1" applyAlignment="1">
      <alignment horizontal="center" vertical="center"/>
    </xf>
    <xf numFmtId="0" fontId="13" fillId="2" borderId="1" xfId="0" applyFont="1" applyFill="1" applyBorder="1" applyAlignment="1">
      <alignment horizontal="center"/>
    </xf>
    <xf numFmtId="0" fontId="26"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13" fillId="0" borderId="1" xfId="0" applyFont="1" applyFill="1" applyBorder="1" applyAlignment="1">
      <alignment horizontal="center"/>
    </xf>
    <xf numFmtId="0" fontId="25" fillId="0" borderId="1" xfId="0" applyFont="1" applyFill="1" applyBorder="1" applyAlignment="1">
      <alignment horizontal="center"/>
    </xf>
    <xf numFmtId="2" fontId="25" fillId="0" borderId="1" xfId="0" applyNumberFormat="1" applyFont="1" applyFill="1" applyBorder="1" applyAlignment="1">
      <alignment horizontal="center"/>
    </xf>
    <xf numFmtId="0" fontId="28" fillId="0" borderId="1" xfId="0" applyFont="1" applyFill="1" applyBorder="1" applyAlignment="1">
      <alignment horizontal="center" vertical="center"/>
    </xf>
    <xf numFmtId="0" fontId="19" fillId="0" borderId="1" xfId="0" applyFont="1" applyFill="1" applyBorder="1" applyAlignment="1">
      <alignment horizontal="center"/>
    </xf>
    <xf numFmtId="0" fontId="19" fillId="0" borderId="1" xfId="0" applyFont="1" applyFill="1" applyBorder="1" applyAlignment="1">
      <alignment horizontal="left"/>
    </xf>
    <xf numFmtId="1" fontId="25" fillId="0" borderId="1" xfId="0" applyNumberFormat="1" applyFont="1" applyFill="1" applyBorder="1" applyAlignment="1">
      <alignment horizontal="center"/>
    </xf>
    <xf numFmtId="0" fontId="2" fillId="0" borderId="1" xfId="0" applyFont="1" applyFill="1" applyBorder="1" applyAlignment="1">
      <alignment horizontal="center"/>
    </xf>
    <xf numFmtId="0" fontId="29" fillId="0" borderId="1" xfId="0" applyFont="1" applyFill="1" applyBorder="1" applyAlignment="1">
      <alignment horizontal="center"/>
    </xf>
    <xf numFmtId="0" fontId="18" fillId="0" borderId="1" xfId="0" applyFont="1" applyBorder="1" applyAlignment="1">
      <alignment horizontal="left"/>
    </xf>
    <xf numFmtId="2" fontId="0" fillId="0" borderId="0" xfId="0" applyNumberFormat="1"/>
    <xf numFmtId="16" fontId="0" fillId="0" borderId="0" xfId="0" applyNumberFormat="1" applyAlignment="1">
      <alignment horizontal="center"/>
    </xf>
    <xf numFmtId="0" fontId="0" fillId="0" borderId="0" xfId="0"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center"/>
    </xf>
    <xf numFmtId="0" fontId="22" fillId="0" borderId="1" xfId="0" applyFont="1" applyFill="1" applyBorder="1" applyAlignment="1">
      <alignment horizontal="center"/>
    </xf>
    <xf numFmtId="0" fontId="23" fillId="2" borderId="1" xfId="0" applyFont="1" applyFill="1" applyBorder="1" applyAlignment="1">
      <alignment horizontal="center" vertical="center"/>
    </xf>
    <xf numFmtId="0" fontId="0" fillId="2" borderId="1" xfId="0" applyFill="1" applyBorder="1" applyAlignme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T33" sqref="T33"/>
    </sheetView>
  </sheetViews>
  <sheetFormatPr baseColWidth="10" defaultRowHeight="16" x14ac:dyDescent="0.2"/>
  <cols>
    <col min="1" max="1" width="17.1640625" customWidth="1"/>
    <col min="2" max="3" width="13.33203125" customWidth="1"/>
    <col min="4" max="4" width="6.83203125" customWidth="1"/>
    <col min="5" max="5" width="4.33203125" customWidth="1"/>
    <col min="6" max="6" width="16.5" customWidth="1"/>
    <col min="7" max="7" width="8.6640625" customWidth="1"/>
    <col min="8" max="8" width="12.83203125" customWidth="1"/>
    <col min="9" max="9" width="13.33203125" customWidth="1"/>
    <col min="10" max="10" width="4.5" customWidth="1"/>
    <col min="15" max="16" width="13.83203125" customWidth="1"/>
    <col min="17" max="17" width="13" customWidth="1"/>
    <col min="18" max="18" width="13.33203125" customWidth="1"/>
  </cols>
  <sheetData>
    <row r="1" spans="1:18" ht="26" x14ac:dyDescent="0.3">
      <c r="A1" s="1" t="s">
        <v>0</v>
      </c>
      <c r="B1" s="90" t="s">
        <v>1</v>
      </c>
      <c r="C1" s="91"/>
      <c r="D1" s="91"/>
      <c r="E1" s="91"/>
      <c r="F1" s="91"/>
      <c r="G1" s="91"/>
      <c r="H1" s="91"/>
      <c r="I1" s="91"/>
      <c r="J1" s="91"/>
      <c r="K1" s="91"/>
      <c r="L1" s="91"/>
      <c r="M1" s="91"/>
      <c r="N1" s="91"/>
      <c r="O1" s="91"/>
      <c r="P1" s="91"/>
      <c r="Q1" s="91"/>
      <c r="R1" s="91"/>
    </row>
    <row r="2" spans="1:18" ht="22" x14ac:dyDescent="0.25">
      <c r="A2" s="2" t="s">
        <v>2</v>
      </c>
      <c r="B2" s="3" t="s">
        <v>3</v>
      </c>
      <c r="C2" s="3" t="s">
        <v>4</v>
      </c>
      <c r="D2" s="3" t="s">
        <v>5</v>
      </c>
      <c r="E2" s="3" t="s">
        <v>6</v>
      </c>
      <c r="F2" s="3" t="s">
        <v>7</v>
      </c>
      <c r="G2" s="3" t="s">
        <v>5</v>
      </c>
      <c r="H2" s="3" t="s">
        <v>8</v>
      </c>
      <c r="I2" s="3" t="s">
        <v>9</v>
      </c>
      <c r="J2" s="4" t="s">
        <v>6</v>
      </c>
      <c r="K2" s="4"/>
      <c r="L2" s="3" t="s">
        <v>10</v>
      </c>
      <c r="M2" s="3" t="s">
        <v>11</v>
      </c>
      <c r="N2" s="3"/>
      <c r="O2" s="5" t="s">
        <v>12</v>
      </c>
      <c r="P2" s="6" t="s">
        <v>13</v>
      </c>
      <c r="Q2" s="6" t="s">
        <v>14</v>
      </c>
      <c r="R2" s="3" t="s">
        <v>15</v>
      </c>
    </row>
    <row r="3" spans="1:18" ht="19" x14ac:dyDescent="0.25">
      <c r="A3" s="2" t="s">
        <v>16</v>
      </c>
      <c r="B3" s="3" t="s">
        <v>17</v>
      </c>
      <c r="C3" s="3" t="s">
        <v>17</v>
      </c>
      <c r="D3" s="3"/>
      <c r="E3" s="3"/>
      <c r="F3" s="3" t="s">
        <v>17</v>
      </c>
      <c r="G3" s="3"/>
      <c r="H3" s="3" t="s">
        <v>17</v>
      </c>
      <c r="I3" s="3" t="s">
        <v>17</v>
      </c>
      <c r="J3" s="4"/>
      <c r="K3" s="4"/>
      <c r="L3" s="3" t="s">
        <v>17</v>
      </c>
      <c r="M3" s="3" t="s">
        <v>17</v>
      </c>
      <c r="N3" s="3"/>
      <c r="O3" s="5" t="s">
        <v>18</v>
      </c>
      <c r="P3" s="6" t="s">
        <v>19</v>
      </c>
      <c r="Q3" s="5" t="s">
        <v>18</v>
      </c>
      <c r="R3" s="3" t="s">
        <v>19</v>
      </c>
    </row>
    <row r="4" spans="1:18" x14ac:dyDescent="0.2">
      <c r="A4" s="7">
        <v>8.5</v>
      </c>
      <c r="B4" s="8">
        <v>-1.59</v>
      </c>
      <c r="C4" s="8">
        <v>-3.08</v>
      </c>
      <c r="D4" s="9"/>
      <c r="E4" s="10">
        <v>1</v>
      </c>
      <c r="F4" s="9">
        <v>-0.95</v>
      </c>
      <c r="G4" s="9"/>
      <c r="H4" s="9">
        <v>-0.1</v>
      </c>
      <c r="I4" s="9">
        <v>-0.08</v>
      </c>
      <c r="J4" s="10">
        <v>1</v>
      </c>
      <c r="K4" s="10"/>
      <c r="L4" s="11">
        <v>2.04</v>
      </c>
      <c r="M4" s="11">
        <v>2.37</v>
      </c>
      <c r="N4" s="11"/>
      <c r="O4" s="11">
        <v>85.2</v>
      </c>
      <c r="P4" s="11">
        <v>24.1</v>
      </c>
      <c r="Q4" s="11">
        <v>4.13</v>
      </c>
      <c r="R4" s="11">
        <v>2.79</v>
      </c>
    </row>
    <row r="5" spans="1:18" x14ac:dyDescent="0.2">
      <c r="A5" s="7">
        <v>13.5</v>
      </c>
      <c r="B5" s="8">
        <v>-1.59</v>
      </c>
      <c r="C5" s="8">
        <v>-3.02</v>
      </c>
      <c r="D5" s="9"/>
      <c r="E5" s="10">
        <v>1</v>
      </c>
      <c r="F5" s="9">
        <v>-0.95</v>
      </c>
      <c r="G5" s="9"/>
      <c r="H5" s="9">
        <v>-0.09</v>
      </c>
      <c r="I5" s="9">
        <v>-0.08</v>
      </c>
      <c r="J5" s="10">
        <v>1</v>
      </c>
      <c r="K5" s="10"/>
      <c r="L5" s="11">
        <v>1.99</v>
      </c>
      <c r="M5" s="11">
        <v>1.99</v>
      </c>
      <c r="N5" s="11"/>
      <c r="O5" s="11">
        <v>87.5</v>
      </c>
      <c r="P5" s="11">
        <v>22.2</v>
      </c>
      <c r="Q5" s="11">
        <v>3.7</v>
      </c>
      <c r="R5" s="11">
        <v>1.27</v>
      </c>
    </row>
    <row r="6" spans="1:18" x14ac:dyDescent="0.2">
      <c r="A6" s="7">
        <v>21.1</v>
      </c>
      <c r="B6" s="8">
        <v>-1.56</v>
      </c>
      <c r="C6" s="8">
        <v>-3.06</v>
      </c>
      <c r="D6" s="9"/>
      <c r="E6" s="10">
        <v>1</v>
      </c>
      <c r="F6" s="9">
        <v>-0.93</v>
      </c>
      <c r="G6" s="9"/>
      <c r="H6" s="9">
        <v>-0.08</v>
      </c>
      <c r="I6" s="9">
        <v>-0.06</v>
      </c>
      <c r="J6" s="10">
        <v>1</v>
      </c>
      <c r="K6" s="10"/>
      <c r="L6" s="11">
        <v>1.82</v>
      </c>
      <c r="M6" s="11">
        <v>2.63</v>
      </c>
      <c r="N6" s="11"/>
      <c r="O6" s="11">
        <v>75.040000000000006</v>
      </c>
      <c r="P6" s="11">
        <v>37.4</v>
      </c>
      <c r="Q6" s="11">
        <v>3.57</v>
      </c>
      <c r="R6" s="11">
        <v>3.37</v>
      </c>
    </row>
    <row r="7" spans="1:18" x14ac:dyDescent="0.2">
      <c r="A7" s="7">
        <v>26.2</v>
      </c>
      <c r="B7" s="8">
        <v>-1.55</v>
      </c>
      <c r="C7" s="8">
        <v>-2.99</v>
      </c>
      <c r="D7" s="9"/>
      <c r="E7" s="10">
        <v>1</v>
      </c>
      <c r="F7" s="9">
        <v>-1.02</v>
      </c>
      <c r="G7" s="9"/>
      <c r="H7" s="9">
        <v>-0.13</v>
      </c>
      <c r="I7" s="9">
        <v>-0.1</v>
      </c>
      <c r="J7" s="10">
        <v>1</v>
      </c>
      <c r="K7" s="10"/>
      <c r="L7" s="11">
        <v>1.22</v>
      </c>
      <c r="M7" s="11">
        <v>1.48</v>
      </c>
      <c r="N7" s="11"/>
      <c r="O7" s="11">
        <v>78.38</v>
      </c>
      <c r="P7" s="11">
        <v>21.7</v>
      </c>
      <c r="Q7" s="11">
        <v>4.08</v>
      </c>
      <c r="R7" s="11">
        <v>3.02</v>
      </c>
    </row>
    <row r="8" spans="1:18" x14ac:dyDescent="0.2">
      <c r="A8" s="7">
        <v>32.1</v>
      </c>
      <c r="B8" s="8">
        <v>-1.61</v>
      </c>
      <c r="C8" s="8">
        <v>-3.11</v>
      </c>
      <c r="D8" s="9"/>
      <c r="E8" s="10">
        <v>1</v>
      </c>
      <c r="F8" s="9">
        <v>-1.0733333333333333</v>
      </c>
      <c r="G8" s="9">
        <v>0.01</v>
      </c>
      <c r="H8" s="9">
        <v>-0.23</v>
      </c>
      <c r="I8" s="9">
        <v>-0.13</v>
      </c>
      <c r="J8" s="10">
        <v>2</v>
      </c>
      <c r="K8" s="10"/>
      <c r="L8" s="11">
        <v>0.96</v>
      </c>
      <c r="M8" s="11">
        <v>1.49</v>
      </c>
      <c r="N8" s="11"/>
      <c r="O8" s="11">
        <v>56.1</v>
      </c>
      <c r="P8" s="11">
        <v>22.2</v>
      </c>
      <c r="Q8" s="11">
        <v>3.35</v>
      </c>
      <c r="R8" s="11">
        <v>0.95899999999999996</v>
      </c>
    </row>
    <row r="9" spans="1:18" x14ac:dyDescent="0.2">
      <c r="A9" s="7">
        <v>40</v>
      </c>
      <c r="B9" s="8">
        <v>-1.58</v>
      </c>
      <c r="C9" s="8">
        <v>-3.08</v>
      </c>
      <c r="D9" s="9"/>
      <c r="E9" s="10">
        <v>1</v>
      </c>
      <c r="F9" s="9">
        <v>-1.0649999999999999</v>
      </c>
      <c r="G9" s="9">
        <v>0.02</v>
      </c>
      <c r="H9" s="9">
        <v>-0.16500000000000001</v>
      </c>
      <c r="I9" s="9">
        <v>-0.105</v>
      </c>
      <c r="J9" s="10">
        <v>2</v>
      </c>
      <c r="K9" s="10"/>
      <c r="L9" s="11">
        <v>1.32</v>
      </c>
      <c r="M9" s="11">
        <v>1.58</v>
      </c>
      <c r="N9" s="11"/>
      <c r="O9" s="11">
        <v>56.1</v>
      </c>
      <c r="P9" s="11">
        <v>21.7</v>
      </c>
      <c r="Q9" s="11">
        <v>3.6</v>
      </c>
      <c r="R9" s="11">
        <v>2.98</v>
      </c>
    </row>
    <row r="10" spans="1:18" x14ac:dyDescent="0.2">
      <c r="A10" s="7">
        <v>43.3</v>
      </c>
      <c r="B10" s="8">
        <v>-1.59</v>
      </c>
      <c r="C10" s="8">
        <v>-3.03</v>
      </c>
      <c r="D10" s="9"/>
      <c r="E10" s="10">
        <v>1</v>
      </c>
      <c r="F10" s="9">
        <v>-1.1399999999999999</v>
      </c>
      <c r="G10" s="9"/>
      <c r="H10" s="9">
        <v>-0.19</v>
      </c>
      <c r="I10" s="9">
        <v>-0.11</v>
      </c>
      <c r="J10" s="10">
        <v>1</v>
      </c>
      <c r="K10" s="10"/>
      <c r="L10" s="11">
        <v>1.06</v>
      </c>
      <c r="M10" s="11">
        <v>1.43</v>
      </c>
      <c r="N10" s="11"/>
      <c r="O10" s="11">
        <v>59.8</v>
      </c>
      <c r="P10" s="11">
        <v>21.6</v>
      </c>
      <c r="Q10" s="11">
        <v>3.42</v>
      </c>
      <c r="R10" s="11">
        <v>1.69</v>
      </c>
    </row>
    <row r="11" spans="1:18" x14ac:dyDescent="0.2">
      <c r="A11" s="7">
        <v>52.9</v>
      </c>
      <c r="B11" s="8">
        <v>-1.53</v>
      </c>
      <c r="C11" s="8">
        <v>-2.94</v>
      </c>
      <c r="D11" s="9"/>
      <c r="E11" s="10">
        <v>1</v>
      </c>
      <c r="F11" s="9">
        <v>-1.02</v>
      </c>
      <c r="G11" s="9"/>
      <c r="H11" s="9">
        <v>-0.13</v>
      </c>
      <c r="I11" s="9">
        <v>-0.1</v>
      </c>
      <c r="J11" s="10">
        <v>1</v>
      </c>
      <c r="K11" s="10"/>
      <c r="L11" s="11">
        <v>1.08</v>
      </c>
      <c r="M11" s="11">
        <v>1.73</v>
      </c>
      <c r="N11" s="11"/>
      <c r="O11" s="11">
        <v>86.6</v>
      </c>
      <c r="P11" s="11">
        <v>25.1</v>
      </c>
      <c r="Q11" s="11">
        <v>4.24</v>
      </c>
      <c r="R11" s="11">
        <v>3.4969999999999999</v>
      </c>
    </row>
    <row r="12" spans="1:18" x14ac:dyDescent="0.2">
      <c r="A12" s="7">
        <v>58.9</v>
      </c>
      <c r="B12" s="8">
        <v>-1.58</v>
      </c>
      <c r="C12" s="8">
        <v>-3.06</v>
      </c>
      <c r="D12" s="9"/>
      <c r="E12" s="10">
        <v>1</v>
      </c>
      <c r="F12" s="9">
        <v>-1.135</v>
      </c>
      <c r="G12" s="9">
        <v>0.06</v>
      </c>
      <c r="H12" s="9">
        <v>-0.29000000000000004</v>
      </c>
      <c r="I12" s="9">
        <v>-0.16</v>
      </c>
      <c r="J12" s="10">
        <v>2</v>
      </c>
      <c r="K12" s="10"/>
      <c r="L12" s="11">
        <v>0.88</v>
      </c>
      <c r="M12" s="11">
        <v>1.77</v>
      </c>
      <c r="N12" s="11"/>
      <c r="O12" s="11">
        <v>76.5</v>
      </c>
      <c r="P12" s="11">
        <v>29</v>
      </c>
      <c r="Q12" s="11">
        <v>4.2699999999999996</v>
      </c>
      <c r="R12" s="11">
        <v>1.52</v>
      </c>
    </row>
    <row r="13" spans="1:18" x14ac:dyDescent="0.2">
      <c r="A13" s="7">
        <v>62.2</v>
      </c>
      <c r="B13" s="8">
        <v>-1.54</v>
      </c>
      <c r="C13" s="8">
        <v>-3</v>
      </c>
      <c r="D13" s="9"/>
      <c r="E13" s="10">
        <v>1</v>
      </c>
      <c r="F13" s="9">
        <v>-1</v>
      </c>
      <c r="G13" s="9"/>
      <c r="H13" s="9">
        <v>-0.12</v>
      </c>
      <c r="I13" s="9">
        <v>-0.06</v>
      </c>
      <c r="J13" s="10">
        <v>1</v>
      </c>
      <c r="K13" s="10"/>
      <c r="L13" s="11">
        <v>1.1100000000000001</v>
      </c>
      <c r="M13" s="11">
        <v>1.83</v>
      </c>
      <c r="N13" s="11"/>
      <c r="O13" s="11">
        <v>65.099999999999994</v>
      </c>
      <c r="P13" s="11">
        <v>28.6</v>
      </c>
      <c r="Q13" s="11">
        <v>4.3</v>
      </c>
      <c r="R13" s="11">
        <v>2.762</v>
      </c>
    </row>
    <row r="14" spans="1:18" x14ac:dyDescent="0.2">
      <c r="A14" s="7">
        <v>66.099999999999994</v>
      </c>
      <c r="B14" s="8">
        <v>-1.55</v>
      </c>
      <c r="C14" s="8">
        <v>-2.98</v>
      </c>
      <c r="D14" s="9"/>
      <c r="E14" s="10">
        <v>1</v>
      </c>
      <c r="F14" s="9">
        <v>-1.17</v>
      </c>
      <c r="G14" s="9"/>
      <c r="H14" s="9">
        <v>-0.21</v>
      </c>
      <c r="I14" s="9">
        <v>-0.15</v>
      </c>
      <c r="J14" s="10">
        <v>1</v>
      </c>
      <c r="K14" s="10"/>
      <c r="L14" s="11">
        <v>0.47</v>
      </c>
      <c r="M14" s="11">
        <v>1.3</v>
      </c>
      <c r="N14" s="11"/>
      <c r="O14" s="11">
        <v>59.7</v>
      </c>
      <c r="P14" s="11">
        <v>31.8</v>
      </c>
      <c r="Q14" s="11">
        <v>4.1900000000000004</v>
      </c>
      <c r="R14" s="11">
        <v>1.28</v>
      </c>
    </row>
    <row r="15" spans="1:18" x14ac:dyDescent="0.2">
      <c r="A15" s="7">
        <v>70</v>
      </c>
      <c r="B15" s="8">
        <v>-1.47</v>
      </c>
      <c r="C15" s="8">
        <v>-2.89</v>
      </c>
      <c r="D15" s="9"/>
      <c r="E15" s="10">
        <v>1</v>
      </c>
      <c r="F15" s="9">
        <v>-1.1200000000000001</v>
      </c>
      <c r="G15" s="9">
        <v>0.08</v>
      </c>
      <c r="H15" s="9">
        <v>-0.19</v>
      </c>
      <c r="I15" s="9">
        <v>-7.0000000000000007E-2</v>
      </c>
      <c r="J15" s="10">
        <v>2</v>
      </c>
      <c r="K15" s="10"/>
      <c r="L15" s="11">
        <v>0.76</v>
      </c>
      <c r="M15" s="11">
        <v>2.1</v>
      </c>
      <c r="N15" s="11"/>
      <c r="O15" s="11">
        <v>60.7</v>
      </c>
      <c r="P15" s="11">
        <v>20.2</v>
      </c>
      <c r="Q15" s="11">
        <v>3.75</v>
      </c>
      <c r="R15" s="11">
        <v>1.06</v>
      </c>
    </row>
    <row r="16" spans="1:18" x14ac:dyDescent="0.2">
      <c r="A16" s="7">
        <v>80.25</v>
      </c>
      <c r="B16" s="8">
        <v>-1.55</v>
      </c>
      <c r="C16" s="8">
        <v>-2.99</v>
      </c>
      <c r="D16" s="9"/>
      <c r="E16" s="10">
        <v>1</v>
      </c>
      <c r="F16" s="9">
        <v>-1.03</v>
      </c>
      <c r="G16" s="9"/>
      <c r="H16" s="9">
        <v>-0.13</v>
      </c>
      <c r="I16" s="9">
        <v>-0.09</v>
      </c>
      <c r="J16" s="10">
        <v>1</v>
      </c>
      <c r="K16" s="10"/>
      <c r="L16" s="11">
        <v>0.88</v>
      </c>
      <c r="M16" s="11">
        <v>1.94</v>
      </c>
      <c r="N16" s="11"/>
      <c r="O16" s="11">
        <v>46.1</v>
      </c>
      <c r="P16" s="11">
        <v>22.1</v>
      </c>
      <c r="Q16" s="11">
        <v>3.7</v>
      </c>
      <c r="R16" s="11">
        <v>0.82</v>
      </c>
    </row>
    <row r="17" spans="1:18" x14ac:dyDescent="0.2">
      <c r="A17" s="7">
        <v>86</v>
      </c>
      <c r="B17" s="8">
        <v>-1.52</v>
      </c>
      <c r="C17" s="8">
        <v>-2.92</v>
      </c>
      <c r="D17" s="9"/>
      <c r="E17" s="10">
        <v>1</v>
      </c>
      <c r="F17" s="9">
        <v>-1.1399999999999999</v>
      </c>
      <c r="G17" s="9"/>
      <c r="H17" s="9">
        <v>-0.19</v>
      </c>
      <c r="I17" s="9">
        <v>-0.1</v>
      </c>
      <c r="J17" s="10">
        <v>1</v>
      </c>
      <c r="K17" s="10"/>
      <c r="L17" s="11">
        <v>0.79</v>
      </c>
      <c r="M17" s="11">
        <v>1.95</v>
      </c>
      <c r="N17" s="11"/>
      <c r="O17" s="11">
        <v>46.9</v>
      </c>
      <c r="P17" s="11">
        <v>24.2</v>
      </c>
      <c r="Q17" s="11">
        <v>3.3</v>
      </c>
      <c r="R17" s="11">
        <v>1.39</v>
      </c>
    </row>
    <row r="18" spans="1:18" x14ac:dyDescent="0.2">
      <c r="A18" s="7">
        <v>95.65</v>
      </c>
      <c r="B18" s="8">
        <v>-1.56</v>
      </c>
      <c r="C18" s="8">
        <v>-2.96</v>
      </c>
      <c r="D18" s="9"/>
      <c r="E18" s="10">
        <v>1</v>
      </c>
      <c r="F18" s="9">
        <v>-1.1200000000000001</v>
      </c>
      <c r="G18" s="9"/>
      <c r="H18" s="9">
        <v>-0.18</v>
      </c>
      <c r="I18" s="9">
        <v>-0.09</v>
      </c>
      <c r="J18" s="10">
        <v>1</v>
      </c>
      <c r="K18" s="10"/>
      <c r="L18" s="11">
        <v>1.04</v>
      </c>
      <c r="M18" s="11">
        <v>2.5099999999999998</v>
      </c>
      <c r="N18" s="11"/>
      <c r="O18" s="11">
        <v>74.099999999999994</v>
      </c>
      <c r="P18" s="11">
        <v>23.13</v>
      </c>
      <c r="Q18" s="11">
        <v>4.18</v>
      </c>
      <c r="R18" s="11">
        <v>1.57</v>
      </c>
    </row>
    <row r="19" spans="1:18" x14ac:dyDescent="0.2">
      <c r="A19" s="7">
        <v>107</v>
      </c>
      <c r="B19" s="8">
        <v>-1.51</v>
      </c>
      <c r="C19" s="8">
        <v>-2.97</v>
      </c>
      <c r="D19" s="9"/>
      <c r="E19" s="10">
        <v>1</v>
      </c>
      <c r="F19" s="9">
        <v>-1.0533333333333335</v>
      </c>
      <c r="G19" s="9">
        <v>0.04</v>
      </c>
      <c r="H19" s="9">
        <v>-0.22333333333333336</v>
      </c>
      <c r="I19" s="9">
        <v>-0.13666666666666669</v>
      </c>
      <c r="J19" s="10">
        <v>2</v>
      </c>
      <c r="K19" s="10"/>
      <c r="L19" s="11">
        <v>0.76</v>
      </c>
      <c r="M19" s="11">
        <v>1.92</v>
      </c>
      <c r="N19" s="11"/>
      <c r="O19" s="11">
        <v>54.4</v>
      </c>
      <c r="P19" s="11">
        <v>20.5</v>
      </c>
      <c r="Q19" s="11">
        <v>4.22</v>
      </c>
      <c r="R19" s="11">
        <v>1.43</v>
      </c>
    </row>
    <row r="20" spans="1:18" x14ac:dyDescent="0.2">
      <c r="A20" s="7">
        <v>111.9</v>
      </c>
      <c r="B20" s="8">
        <v>-1.56</v>
      </c>
      <c r="C20" s="8">
        <v>-2.99</v>
      </c>
      <c r="D20" s="9"/>
      <c r="E20" s="10">
        <v>1</v>
      </c>
      <c r="F20" s="9">
        <v>-1.18</v>
      </c>
      <c r="G20" s="9"/>
      <c r="H20" s="9">
        <v>-0.23</v>
      </c>
      <c r="I20" s="9">
        <v>-0.1</v>
      </c>
      <c r="J20" s="10">
        <v>1</v>
      </c>
      <c r="K20" s="10"/>
      <c r="L20" s="11">
        <v>1.33</v>
      </c>
      <c r="M20" s="11">
        <v>2.42</v>
      </c>
      <c r="N20" s="11"/>
      <c r="O20" s="11">
        <v>50.3</v>
      </c>
      <c r="P20" s="11">
        <v>21.7</v>
      </c>
      <c r="Q20" s="11">
        <v>3.98</v>
      </c>
      <c r="R20" s="11">
        <v>0.70599999999999996</v>
      </c>
    </row>
    <row r="21" spans="1:18" x14ac:dyDescent="0.2">
      <c r="A21" s="7">
        <v>122.6</v>
      </c>
      <c r="B21" s="8">
        <v>-1.39</v>
      </c>
      <c r="C21" s="8">
        <v>-2.73</v>
      </c>
      <c r="D21" s="9">
        <v>0.02</v>
      </c>
      <c r="E21" s="10">
        <v>2</v>
      </c>
      <c r="F21" s="9">
        <v>-1.1000000000000001</v>
      </c>
      <c r="G21" s="9">
        <v>0.09</v>
      </c>
      <c r="H21" s="9">
        <v>-0.19500000000000001</v>
      </c>
      <c r="I21" s="9">
        <v>-0.11</v>
      </c>
      <c r="J21" s="10">
        <v>2</v>
      </c>
      <c r="K21" s="10"/>
      <c r="L21" s="11">
        <v>0.85</v>
      </c>
      <c r="M21" s="11">
        <v>1.72</v>
      </c>
      <c r="N21" s="11"/>
      <c r="O21" s="11">
        <v>64.599999999999994</v>
      </c>
      <c r="P21" s="11">
        <v>29.6</v>
      </c>
      <c r="Q21" s="11">
        <v>3.0979999999999999</v>
      </c>
      <c r="R21" s="11">
        <v>1.9590000000000001</v>
      </c>
    </row>
    <row r="22" spans="1:18" x14ac:dyDescent="0.2">
      <c r="A22" s="7">
        <v>130.30000000000001</v>
      </c>
      <c r="B22" s="8">
        <v>-1.59</v>
      </c>
      <c r="C22" s="8">
        <v>-3.07</v>
      </c>
      <c r="D22" s="9"/>
      <c r="E22" s="10">
        <v>1</v>
      </c>
      <c r="F22" s="9">
        <v>-0.99</v>
      </c>
      <c r="G22" s="9"/>
      <c r="H22" s="9">
        <v>-0.12</v>
      </c>
      <c r="I22" s="9">
        <v>-0.08</v>
      </c>
      <c r="J22" s="10">
        <v>1</v>
      </c>
      <c r="K22" s="10"/>
      <c r="L22" s="11">
        <v>1.03</v>
      </c>
      <c r="M22" s="11">
        <v>1.93</v>
      </c>
      <c r="N22" s="11"/>
      <c r="O22" s="11">
        <v>71.3</v>
      </c>
      <c r="P22" s="11">
        <v>26.1</v>
      </c>
      <c r="Q22" s="11">
        <v>3.82</v>
      </c>
      <c r="R22" s="11">
        <v>1.18</v>
      </c>
    </row>
    <row r="23" spans="1:18" x14ac:dyDescent="0.2">
      <c r="A23" s="7">
        <v>134.9</v>
      </c>
      <c r="B23" s="8">
        <v>-1.58</v>
      </c>
      <c r="C23" s="8">
        <v>-3.07</v>
      </c>
      <c r="D23" s="9"/>
      <c r="E23" s="10">
        <v>1</v>
      </c>
      <c r="F23" s="9">
        <v>-1.1100000000000001</v>
      </c>
      <c r="G23" s="9"/>
      <c r="H23" s="9">
        <v>-0.17</v>
      </c>
      <c r="I23" s="9">
        <v>-0.1</v>
      </c>
      <c r="J23" s="10">
        <v>1</v>
      </c>
      <c r="K23" s="10"/>
      <c r="L23" s="11">
        <v>1.3</v>
      </c>
      <c r="M23" s="11">
        <v>1.69</v>
      </c>
      <c r="N23" s="11"/>
      <c r="O23" s="11">
        <v>74.3</v>
      </c>
      <c r="P23" s="11">
        <v>61</v>
      </c>
      <c r="Q23" s="11">
        <v>3.758</v>
      </c>
      <c r="R23" s="11">
        <v>1.3420000000000001</v>
      </c>
    </row>
    <row r="24" spans="1:18" x14ac:dyDescent="0.2">
      <c r="A24" s="7">
        <v>141.85</v>
      </c>
      <c r="B24" s="8">
        <v>-1.62</v>
      </c>
      <c r="C24" s="8">
        <v>-3.15</v>
      </c>
      <c r="D24" s="9"/>
      <c r="E24" s="10">
        <v>1</v>
      </c>
      <c r="F24" s="9">
        <v>-1.0249999999999999</v>
      </c>
      <c r="G24" s="9">
        <v>0.11</v>
      </c>
      <c r="H24" s="9">
        <v>-0.14500000000000002</v>
      </c>
      <c r="I24" s="9">
        <v>-0.1</v>
      </c>
      <c r="J24" s="10">
        <v>2</v>
      </c>
      <c r="K24" s="10"/>
      <c r="L24" s="11">
        <v>0.8</v>
      </c>
      <c r="M24" s="11">
        <v>1.73</v>
      </c>
      <c r="N24" s="11"/>
      <c r="O24" s="11">
        <v>40.549999999999997</v>
      </c>
      <c r="P24" s="11">
        <v>19.03</v>
      </c>
      <c r="Q24" s="11">
        <v>3.55</v>
      </c>
      <c r="R24" s="11">
        <v>5.25</v>
      </c>
    </row>
    <row r="25" spans="1:18" x14ac:dyDescent="0.2">
      <c r="A25" s="7">
        <v>149.05000000000001</v>
      </c>
      <c r="B25" s="8">
        <v>-1.54</v>
      </c>
      <c r="C25" s="8">
        <v>-2.95</v>
      </c>
      <c r="D25" s="9"/>
      <c r="E25" s="10">
        <v>1</v>
      </c>
      <c r="F25" s="9">
        <v>-1.1800000000000002</v>
      </c>
      <c r="G25" s="9">
        <v>0.08</v>
      </c>
      <c r="H25" s="9">
        <v>-0.20500000000000002</v>
      </c>
      <c r="I25" s="9">
        <v>-0.13500000000000001</v>
      </c>
      <c r="J25" s="10">
        <v>2</v>
      </c>
      <c r="K25" s="10"/>
      <c r="L25" s="11">
        <v>0.87</v>
      </c>
      <c r="M25" s="11">
        <v>1.83</v>
      </c>
      <c r="N25" s="11"/>
      <c r="O25" s="11">
        <v>60</v>
      </c>
      <c r="P25" s="11">
        <v>19.5</v>
      </c>
      <c r="Q25" s="11">
        <v>4.3</v>
      </c>
      <c r="R25" s="11">
        <v>1.3</v>
      </c>
    </row>
    <row r="26" spans="1:18" x14ac:dyDescent="0.2">
      <c r="A26" s="7">
        <v>154.19999999999999</v>
      </c>
      <c r="B26" s="8">
        <v>-1.47</v>
      </c>
      <c r="C26" s="8">
        <v>-2.88</v>
      </c>
      <c r="D26" s="9"/>
      <c r="E26" s="10">
        <v>1</v>
      </c>
      <c r="F26" s="9">
        <v>-1.165</v>
      </c>
      <c r="G26" s="9">
        <v>0.13</v>
      </c>
      <c r="H26" s="9">
        <v>-0.21500000000000002</v>
      </c>
      <c r="I26" s="9">
        <v>-0.13</v>
      </c>
      <c r="J26" s="10">
        <v>2</v>
      </c>
      <c r="K26" s="10"/>
      <c r="L26" s="11">
        <v>0.83</v>
      </c>
      <c r="M26" s="11">
        <v>1.9</v>
      </c>
      <c r="N26" s="11"/>
      <c r="O26" s="11">
        <v>94</v>
      </c>
      <c r="P26" s="11">
        <v>17.600000000000001</v>
      </c>
      <c r="Q26" s="11">
        <v>4.3890000000000002</v>
      </c>
      <c r="R26" s="11">
        <v>1.1359999999999999</v>
      </c>
    </row>
    <row r="27" spans="1:18" x14ac:dyDescent="0.2">
      <c r="A27" s="7">
        <v>160.9</v>
      </c>
      <c r="B27" s="8">
        <v>-1.53</v>
      </c>
      <c r="C27" s="8">
        <v>-2.93</v>
      </c>
      <c r="D27" s="9"/>
      <c r="E27" s="10">
        <v>1</v>
      </c>
      <c r="F27" s="9">
        <v>-0.875</v>
      </c>
      <c r="G27" s="9">
        <v>0.01</v>
      </c>
      <c r="H27" s="9">
        <v>-7.0000000000000007E-2</v>
      </c>
      <c r="I27" s="9">
        <v>-5.5E-2</v>
      </c>
      <c r="J27" s="10">
        <v>2</v>
      </c>
      <c r="K27" s="10"/>
      <c r="L27" s="11">
        <v>1.26</v>
      </c>
      <c r="M27" s="11">
        <v>2.2799999999999998</v>
      </c>
      <c r="N27" s="11"/>
      <c r="O27" s="11">
        <v>68.5</v>
      </c>
      <c r="P27" s="11">
        <v>13.3</v>
      </c>
      <c r="Q27" s="11">
        <v>3.476</v>
      </c>
      <c r="R27" s="11">
        <v>1.08</v>
      </c>
    </row>
    <row r="28" spans="1:18" x14ac:dyDescent="0.2">
      <c r="A28" s="7">
        <v>167.5</v>
      </c>
      <c r="B28" s="8">
        <v>-1.64</v>
      </c>
      <c r="C28" s="8">
        <v>-3.16</v>
      </c>
      <c r="D28" s="9"/>
      <c r="E28" s="10">
        <v>1</v>
      </c>
      <c r="F28" s="9">
        <v>-1.0699999999999998</v>
      </c>
      <c r="G28" s="9">
        <v>0.08</v>
      </c>
      <c r="H28" s="9">
        <v>-0.22</v>
      </c>
      <c r="I28" s="9">
        <v>-0.12</v>
      </c>
      <c r="J28" s="10">
        <v>2</v>
      </c>
      <c r="K28" s="10"/>
      <c r="L28" s="11">
        <v>1.39</v>
      </c>
      <c r="M28" s="11">
        <v>1.69</v>
      </c>
      <c r="N28" s="11"/>
      <c r="O28" s="11">
        <v>61.5</v>
      </c>
      <c r="P28" s="11">
        <v>21.5</v>
      </c>
      <c r="Q28" s="11">
        <v>4.0359999999999996</v>
      </c>
      <c r="R28" s="11">
        <v>1.165</v>
      </c>
    </row>
    <row r="29" spans="1:18" x14ac:dyDescent="0.2">
      <c r="A29" s="7">
        <v>179.25</v>
      </c>
      <c r="B29" s="8">
        <v>-1.67</v>
      </c>
      <c r="C29" s="8">
        <v>-3.2</v>
      </c>
      <c r="D29" s="9"/>
      <c r="E29" s="10">
        <v>1</v>
      </c>
      <c r="F29" s="9">
        <v>-1.0900000000000001</v>
      </c>
      <c r="G29" s="9"/>
      <c r="H29" s="9">
        <v>-0.27</v>
      </c>
      <c r="I29" s="9">
        <v>-0.17</v>
      </c>
      <c r="J29" s="10">
        <v>1</v>
      </c>
      <c r="K29" s="10"/>
      <c r="L29" s="11">
        <v>1.3</v>
      </c>
      <c r="M29" s="11">
        <v>1.67</v>
      </c>
      <c r="N29" s="11"/>
      <c r="O29" s="11">
        <v>61.9</v>
      </c>
      <c r="P29" s="11">
        <v>18.5</v>
      </c>
      <c r="Q29" s="11">
        <v>4.4320000000000004</v>
      </c>
      <c r="R29" s="11">
        <v>1.26</v>
      </c>
    </row>
    <row r="30" spans="1:18" x14ac:dyDescent="0.2">
      <c r="A30" s="7">
        <v>191.7</v>
      </c>
      <c r="B30" s="8">
        <v>-1.57</v>
      </c>
      <c r="C30" s="8">
        <v>-3.08</v>
      </c>
      <c r="D30" s="9"/>
      <c r="E30" s="10">
        <v>1</v>
      </c>
      <c r="F30" s="9">
        <v>-1.2349999999999999</v>
      </c>
      <c r="G30" s="9">
        <v>0.02</v>
      </c>
      <c r="H30" s="9">
        <v>-0.28500000000000003</v>
      </c>
      <c r="I30" s="9">
        <v>-0.16</v>
      </c>
      <c r="J30" s="10">
        <v>2</v>
      </c>
      <c r="K30" s="10"/>
      <c r="L30" s="11">
        <v>0.86</v>
      </c>
      <c r="M30" s="11">
        <v>2.08</v>
      </c>
      <c r="N30" s="11"/>
      <c r="O30" s="11">
        <v>64.2</v>
      </c>
      <c r="P30" s="11">
        <v>19.8</v>
      </c>
      <c r="Q30" s="11">
        <v>4.45</v>
      </c>
      <c r="R30" s="11">
        <v>1.19</v>
      </c>
    </row>
    <row r="31" spans="1:18" x14ac:dyDescent="0.2">
      <c r="A31" s="7">
        <v>220.3</v>
      </c>
      <c r="B31" s="8">
        <v>-1.56</v>
      </c>
      <c r="C31" s="8">
        <v>-2.97</v>
      </c>
      <c r="D31" s="9"/>
      <c r="E31" s="10">
        <v>1</v>
      </c>
      <c r="F31" s="9">
        <v>-1.18</v>
      </c>
      <c r="G31" s="9"/>
      <c r="H31" s="9">
        <v>-0.27</v>
      </c>
      <c r="I31" s="9">
        <v>-0.13</v>
      </c>
      <c r="J31" s="10">
        <v>1</v>
      </c>
      <c r="K31" s="10"/>
      <c r="L31" s="11">
        <v>0.67</v>
      </c>
      <c r="M31" s="11">
        <v>1.64</v>
      </c>
      <c r="N31" s="11"/>
      <c r="O31" s="11">
        <v>72.900000000000006</v>
      </c>
      <c r="P31" s="11">
        <v>28.9</v>
      </c>
      <c r="Q31" s="11">
        <v>4.17</v>
      </c>
      <c r="R31" s="11">
        <v>0.99</v>
      </c>
    </row>
    <row r="32" spans="1:18" x14ac:dyDescent="0.2">
      <c r="A32" s="7">
        <v>227.2</v>
      </c>
      <c r="B32" s="8">
        <v>-1.54</v>
      </c>
      <c r="C32" s="8">
        <v>-2.92</v>
      </c>
      <c r="D32" s="9"/>
      <c r="E32" s="10">
        <v>1</v>
      </c>
      <c r="F32" s="9">
        <v>-1.1399999999999999</v>
      </c>
      <c r="G32" s="9"/>
      <c r="H32" s="9">
        <v>-0.19</v>
      </c>
      <c r="I32" s="9">
        <v>-0.13</v>
      </c>
      <c r="J32" s="10">
        <v>1</v>
      </c>
      <c r="K32" s="10"/>
      <c r="L32" s="11">
        <v>0.67</v>
      </c>
      <c r="M32" s="11">
        <v>1.7</v>
      </c>
      <c r="N32" s="11"/>
      <c r="O32" s="11">
        <v>90</v>
      </c>
      <c r="P32" s="11">
        <v>42.5</v>
      </c>
      <c r="Q32" s="11">
        <v>4</v>
      </c>
      <c r="R32" s="11">
        <v>1.24</v>
      </c>
    </row>
    <row r="33" spans="1:18" x14ac:dyDescent="0.2">
      <c r="A33" s="7">
        <v>245.2</v>
      </c>
      <c r="B33" s="8">
        <v>-1.57</v>
      </c>
      <c r="C33" s="8">
        <v>-3.08</v>
      </c>
      <c r="D33" s="9"/>
      <c r="E33" s="10">
        <v>1</v>
      </c>
      <c r="F33" s="9">
        <v>-1.21</v>
      </c>
      <c r="G33" s="9"/>
      <c r="H33" s="9">
        <v>-0.28999999999999998</v>
      </c>
      <c r="I33" s="9">
        <v>-0.17</v>
      </c>
      <c r="J33" s="10">
        <v>1</v>
      </c>
      <c r="K33" s="10"/>
      <c r="L33" s="11">
        <v>0.71</v>
      </c>
      <c r="M33" s="11">
        <v>1.54</v>
      </c>
      <c r="N33" s="11"/>
      <c r="O33" s="11">
        <v>59.7</v>
      </c>
      <c r="P33" s="11">
        <v>30.2</v>
      </c>
      <c r="Q33" s="11">
        <v>4.2</v>
      </c>
      <c r="R33" s="11">
        <v>1.002</v>
      </c>
    </row>
    <row r="34" spans="1:18" x14ac:dyDescent="0.2">
      <c r="A34" s="7">
        <v>272.14999999999998</v>
      </c>
      <c r="B34" s="8">
        <v>-1.52</v>
      </c>
      <c r="C34" s="8">
        <v>-2.92</v>
      </c>
      <c r="D34" s="9"/>
      <c r="E34" s="10">
        <v>1</v>
      </c>
      <c r="F34" s="9">
        <v>-1.1150000000000002</v>
      </c>
      <c r="G34" s="9">
        <v>0.01</v>
      </c>
      <c r="H34" s="9">
        <v>-0.19500000000000001</v>
      </c>
      <c r="I34" s="9">
        <v>-0.13500000000000001</v>
      </c>
      <c r="J34" s="10">
        <v>2</v>
      </c>
      <c r="K34" s="10"/>
      <c r="L34" s="11">
        <v>0.62</v>
      </c>
      <c r="M34" s="11">
        <v>2.0499999999999998</v>
      </c>
      <c r="N34" s="11"/>
      <c r="O34" s="11">
        <v>73.2</v>
      </c>
      <c r="P34" s="11">
        <v>24.3</v>
      </c>
      <c r="Q34" s="11">
        <v>3.97</v>
      </c>
      <c r="R34" s="11">
        <v>0.91</v>
      </c>
    </row>
    <row r="35" spans="1:18" x14ac:dyDescent="0.2">
      <c r="A35" s="7">
        <v>298.14999999999998</v>
      </c>
      <c r="B35" s="8">
        <v>-1.51</v>
      </c>
      <c r="C35" s="8">
        <v>-2.91</v>
      </c>
      <c r="D35" s="9"/>
      <c r="E35" s="10">
        <v>1</v>
      </c>
      <c r="F35" s="9">
        <v>-1.06</v>
      </c>
      <c r="G35" s="9"/>
      <c r="H35" s="9">
        <v>-0.15</v>
      </c>
      <c r="I35" s="9">
        <v>-0.1</v>
      </c>
      <c r="J35" s="10">
        <v>1</v>
      </c>
      <c r="K35" s="10"/>
      <c r="L35" s="11">
        <v>0.81</v>
      </c>
      <c r="M35" s="11">
        <v>2.06</v>
      </c>
      <c r="N35" s="11"/>
      <c r="O35" s="11">
        <v>82.6</v>
      </c>
      <c r="P35" s="11">
        <v>20.3</v>
      </c>
      <c r="Q35" s="11">
        <v>3.95</v>
      </c>
      <c r="R35" s="11">
        <v>1.1200000000000001</v>
      </c>
    </row>
    <row r="36" spans="1:18" x14ac:dyDescent="0.2">
      <c r="A36" s="7">
        <v>309.05</v>
      </c>
      <c r="B36" s="8">
        <v>-1.55</v>
      </c>
      <c r="C36" s="8">
        <v>-2.92</v>
      </c>
      <c r="D36" s="9"/>
      <c r="E36" s="10">
        <v>1</v>
      </c>
      <c r="F36" s="9">
        <v>-1.18</v>
      </c>
      <c r="G36" s="9">
        <v>0.04</v>
      </c>
      <c r="H36" s="9">
        <v>-0.26</v>
      </c>
      <c r="I36" s="9">
        <v>-0.13</v>
      </c>
      <c r="J36" s="10">
        <v>2</v>
      </c>
      <c r="K36" s="10"/>
      <c r="L36" s="11">
        <v>0.55000000000000004</v>
      </c>
      <c r="M36" s="11">
        <v>1.99</v>
      </c>
      <c r="N36" s="11"/>
      <c r="O36" s="11">
        <v>67.099999999999994</v>
      </c>
      <c r="P36" s="11">
        <v>31.8</v>
      </c>
      <c r="Q36" s="11">
        <v>3.33</v>
      </c>
      <c r="R36" s="11">
        <v>1.31</v>
      </c>
    </row>
    <row r="37" spans="1:18" x14ac:dyDescent="0.2">
      <c r="A37" s="7">
        <v>329.35</v>
      </c>
      <c r="B37" s="8">
        <v>-1.61</v>
      </c>
      <c r="C37" s="8">
        <v>-3.1</v>
      </c>
      <c r="D37" s="9"/>
      <c r="E37" s="10">
        <v>1</v>
      </c>
      <c r="F37" s="9">
        <v>-1.23</v>
      </c>
      <c r="G37" s="9"/>
      <c r="H37" s="9">
        <v>-0.23</v>
      </c>
      <c r="I37" s="9">
        <v>-0.09</v>
      </c>
      <c r="J37" s="10">
        <v>1</v>
      </c>
      <c r="K37" s="10"/>
      <c r="L37" s="11">
        <v>0.82</v>
      </c>
      <c r="M37" s="11">
        <v>1.48</v>
      </c>
      <c r="N37" s="11"/>
      <c r="O37" s="11">
        <v>48.09</v>
      </c>
      <c r="P37" s="11">
        <v>27.98</v>
      </c>
      <c r="Q37" s="11">
        <v>4.0039999999999996</v>
      </c>
      <c r="R37" s="11">
        <v>1.1599999999999999</v>
      </c>
    </row>
    <row r="38" spans="1:18" x14ac:dyDescent="0.2">
      <c r="A38" s="7">
        <v>346.8</v>
      </c>
      <c r="B38" s="8">
        <v>-1.36</v>
      </c>
      <c r="C38" s="8">
        <v>-2.62</v>
      </c>
      <c r="D38" s="9">
        <v>0.01</v>
      </c>
      <c r="E38" s="10">
        <v>2</v>
      </c>
      <c r="F38" s="9">
        <v>-1.2166666666666668</v>
      </c>
      <c r="G38" s="9">
        <v>0.08</v>
      </c>
      <c r="H38" s="9">
        <v>-0.26333333333333336</v>
      </c>
      <c r="I38" s="9">
        <v>-0.14666666666666667</v>
      </c>
      <c r="J38" s="10">
        <v>2</v>
      </c>
      <c r="K38" s="10"/>
      <c r="L38" s="11">
        <v>0.44</v>
      </c>
      <c r="M38" s="11">
        <v>1.86</v>
      </c>
      <c r="N38" s="11"/>
      <c r="O38" s="11">
        <v>133.9</v>
      </c>
      <c r="P38" s="11">
        <v>37.200000000000003</v>
      </c>
      <c r="Q38" s="11">
        <v>2.722</v>
      </c>
      <c r="R38" s="11">
        <v>0.97499999999999998</v>
      </c>
    </row>
    <row r="39" spans="1:18" x14ac:dyDescent="0.2">
      <c r="A39" s="7">
        <v>378.3</v>
      </c>
      <c r="B39" s="8">
        <v>-1.56</v>
      </c>
      <c r="C39" s="8">
        <v>-2.99</v>
      </c>
      <c r="D39" s="9"/>
      <c r="E39" s="10">
        <v>1</v>
      </c>
      <c r="F39" s="9">
        <v>-1.1200000000000001</v>
      </c>
      <c r="G39" s="9">
        <v>0.03</v>
      </c>
      <c r="H39" s="9">
        <v>-0.24</v>
      </c>
      <c r="I39" s="9">
        <v>-0.18000000000000002</v>
      </c>
      <c r="J39" s="10">
        <v>3</v>
      </c>
      <c r="K39" s="10"/>
      <c r="L39" s="11">
        <v>1.42</v>
      </c>
      <c r="M39" s="11">
        <v>1.36</v>
      </c>
      <c r="N39" s="11"/>
      <c r="O39" s="11">
        <v>37.5</v>
      </c>
      <c r="P39" s="11">
        <v>22.46</v>
      </c>
      <c r="Q39" s="11">
        <v>3.24</v>
      </c>
      <c r="R39" s="11">
        <v>0.97699999999999998</v>
      </c>
    </row>
    <row r="40" spans="1:18" x14ac:dyDescent="0.2">
      <c r="A40" s="7">
        <v>406.2</v>
      </c>
      <c r="B40" s="8">
        <v>-1.52</v>
      </c>
      <c r="C40" s="8">
        <v>-2.95</v>
      </c>
      <c r="D40" s="9"/>
      <c r="E40" s="10">
        <v>1</v>
      </c>
      <c r="F40" s="9">
        <v>-1.07</v>
      </c>
      <c r="G40" s="9"/>
      <c r="H40" s="9">
        <v>-0.16</v>
      </c>
      <c r="I40" s="9">
        <v>-0.09</v>
      </c>
      <c r="J40" s="10">
        <v>1</v>
      </c>
      <c r="K40" s="10"/>
      <c r="L40" s="11">
        <v>1.7</v>
      </c>
      <c r="M40" s="11">
        <v>1.98</v>
      </c>
      <c r="N40" s="11"/>
      <c r="O40" s="11">
        <v>61.4</v>
      </c>
      <c r="P40" s="11">
        <v>20.6</v>
      </c>
      <c r="Q40" s="11">
        <v>4.3600000000000003</v>
      </c>
      <c r="R40" s="11">
        <v>1.0009999999999999</v>
      </c>
    </row>
    <row r="41" spans="1:18" x14ac:dyDescent="0.2">
      <c r="A41" s="7">
        <v>414.35</v>
      </c>
      <c r="B41" s="8">
        <v>-1.55</v>
      </c>
      <c r="C41" s="8">
        <v>-2.96</v>
      </c>
      <c r="D41" s="9"/>
      <c r="E41" s="10">
        <v>1</v>
      </c>
      <c r="F41" s="9">
        <v>-1.22</v>
      </c>
      <c r="G41" s="9"/>
      <c r="H41" s="9">
        <v>-0.23</v>
      </c>
      <c r="I41" s="9">
        <v>-0.14000000000000001</v>
      </c>
      <c r="J41" s="10">
        <v>1</v>
      </c>
      <c r="K41" s="10"/>
      <c r="L41" s="11">
        <v>0.92</v>
      </c>
      <c r="M41" s="11">
        <v>1.8</v>
      </c>
      <c r="N41" s="11"/>
      <c r="O41" s="11">
        <v>86.5</v>
      </c>
      <c r="P41" s="11">
        <v>26.2</v>
      </c>
      <c r="Q41" s="11">
        <v>4.43</v>
      </c>
      <c r="R41" s="11">
        <v>1.0249999999999999</v>
      </c>
    </row>
    <row r="42" spans="1:18" x14ac:dyDescent="0.2">
      <c r="A42" s="7">
        <v>444</v>
      </c>
      <c r="B42" s="8">
        <v>-1.54</v>
      </c>
      <c r="C42" s="8">
        <v>-3</v>
      </c>
      <c r="D42" s="9"/>
      <c r="E42" s="10">
        <v>1</v>
      </c>
      <c r="F42" s="9">
        <v>-1.1399999999999999</v>
      </c>
      <c r="G42" s="9"/>
      <c r="H42" s="9">
        <v>-0.25</v>
      </c>
      <c r="I42" s="9">
        <v>-0.13</v>
      </c>
      <c r="J42" s="10">
        <v>1</v>
      </c>
      <c r="K42" s="10"/>
      <c r="L42" s="11">
        <v>0.75</v>
      </c>
      <c r="M42" s="11">
        <v>1.1200000000000001</v>
      </c>
      <c r="N42" s="11"/>
      <c r="O42" s="11">
        <v>56.8</v>
      </c>
      <c r="P42" s="11">
        <v>20.6</v>
      </c>
      <c r="Q42" s="11">
        <v>2.0030000000000001</v>
      </c>
      <c r="R42" s="11">
        <v>1.1399999999999999</v>
      </c>
    </row>
    <row r="43" spans="1:18" x14ac:dyDescent="0.2">
      <c r="A43" s="7">
        <v>488.9</v>
      </c>
      <c r="B43" s="8">
        <v>-1.54</v>
      </c>
      <c r="C43" s="8">
        <v>-2.92</v>
      </c>
      <c r="D43" s="9"/>
      <c r="E43" s="10">
        <v>1</v>
      </c>
      <c r="F43" s="9">
        <v>-1.05</v>
      </c>
      <c r="G43" s="9"/>
      <c r="H43" s="9">
        <v>-0.16</v>
      </c>
      <c r="I43" s="9">
        <v>-7.0000000000000007E-2</v>
      </c>
      <c r="J43" s="10">
        <v>1</v>
      </c>
      <c r="K43" s="10"/>
      <c r="L43" s="11">
        <v>0.95</v>
      </c>
      <c r="M43" s="11">
        <v>2.17</v>
      </c>
      <c r="N43" s="11"/>
      <c r="O43" s="11">
        <v>64.5</v>
      </c>
      <c r="P43" s="11">
        <v>34.1</v>
      </c>
      <c r="Q43" s="11">
        <v>1.78</v>
      </c>
      <c r="R43" s="11">
        <v>1.07</v>
      </c>
    </row>
    <row r="44" spans="1:18" x14ac:dyDescent="0.2">
      <c r="A44" s="7">
        <v>505.25</v>
      </c>
      <c r="B44" s="8">
        <v>-1.64</v>
      </c>
      <c r="C44" s="8">
        <v>-3.16</v>
      </c>
      <c r="D44" s="9"/>
      <c r="E44" s="10">
        <v>1</v>
      </c>
      <c r="F44" s="9">
        <v>-1.05</v>
      </c>
      <c r="G44" s="9">
        <v>0.05</v>
      </c>
      <c r="H44" s="9">
        <v>-0.14499999999999999</v>
      </c>
      <c r="I44" s="9">
        <v>-0.125</v>
      </c>
      <c r="J44" s="10">
        <v>2</v>
      </c>
      <c r="K44" s="10"/>
      <c r="L44" s="11">
        <v>0.98</v>
      </c>
      <c r="M44" s="11">
        <v>1.89</v>
      </c>
      <c r="N44" s="11"/>
      <c r="O44" s="11">
        <v>43.9</v>
      </c>
      <c r="P44" s="11">
        <v>37.1</v>
      </c>
      <c r="Q44" s="11">
        <v>1.94</v>
      </c>
      <c r="R44" s="11">
        <v>0.65</v>
      </c>
    </row>
    <row r="45" spans="1:18" x14ac:dyDescent="0.2">
      <c r="A45" s="7">
        <v>511.3</v>
      </c>
      <c r="B45" s="8">
        <v>-1.6</v>
      </c>
      <c r="C45" s="8">
        <v>-3.01</v>
      </c>
      <c r="D45" s="9"/>
      <c r="E45" s="10">
        <v>1</v>
      </c>
      <c r="F45" s="9">
        <v>-1.0833333333333333</v>
      </c>
      <c r="G45" s="9">
        <v>0.05</v>
      </c>
      <c r="H45" s="9">
        <v>-0.20666666666666667</v>
      </c>
      <c r="I45" s="9">
        <v>-0.13333333333333333</v>
      </c>
      <c r="J45" s="10">
        <v>3</v>
      </c>
      <c r="K45" s="10"/>
      <c r="L45" s="11">
        <v>1</v>
      </c>
      <c r="M45" s="11">
        <v>1.81</v>
      </c>
      <c r="N45" s="11"/>
      <c r="O45" s="11">
        <v>42.7</v>
      </c>
      <c r="P45" s="11">
        <v>37.700000000000003</v>
      </c>
      <c r="Q45" s="11">
        <v>1.93</v>
      </c>
      <c r="R45" s="11">
        <v>0.84699999999999998</v>
      </c>
    </row>
    <row r="46" spans="1:18" x14ac:dyDescent="0.2">
      <c r="A46" s="7">
        <v>521.5</v>
      </c>
      <c r="B46" s="8">
        <v>-1.71</v>
      </c>
      <c r="C46" s="8">
        <v>-3.26</v>
      </c>
      <c r="D46" s="9"/>
      <c r="E46" s="10">
        <v>1</v>
      </c>
      <c r="F46" s="9">
        <v>-1.1100000000000001</v>
      </c>
      <c r="G46" s="9"/>
      <c r="H46" s="9">
        <v>-0.18</v>
      </c>
      <c r="I46" s="9">
        <v>-0.08</v>
      </c>
      <c r="J46" s="10">
        <v>1</v>
      </c>
      <c r="K46" s="10"/>
      <c r="L46" s="11">
        <v>1.7</v>
      </c>
      <c r="M46" s="11">
        <v>1.72</v>
      </c>
      <c r="N46" s="11"/>
      <c r="O46" s="11">
        <v>38.5</v>
      </c>
      <c r="P46" s="11">
        <v>21.1</v>
      </c>
      <c r="Q46" s="11">
        <v>1.96</v>
      </c>
      <c r="R46" s="11">
        <v>1.06</v>
      </c>
    </row>
    <row r="47" spans="1:18" x14ac:dyDescent="0.2">
      <c r="A47" s="7">
        <v>531.5</v>
      </c>
      <c r="B47" s="8">
        <v>-1.62</v>
      </c>
      <c r="C47" s="8">
        <v>-3.14</v>
      </c>
      <c r="D47" s="9"/>
      <c r="E47" s="10">
        <v>1</v>
      </c>
      <c r="F47" s="9">
        <v>-1.1499999999999999</v>
      </c>
      <c r="G47" s="9"/>
      <c r="H47" s="9">
        <v>-0.2</v>
      </c>
      <c r="I47" s="9">
        <v>-0.11</v>
      </c>
      <c r="J47" s="10">
        <v>1</v>
      </c>
      <c r="K47" s="10"/>
      <c r="L47" s="11">
        <v>1.1599999999999999</v>
      </c>
      <c r="M47" s="11">
        <v>2.02</v>
      </c>
      <c r="N47" s="11"/>
      <c r="O47" s="11">
        <v>29.05</v>
      </c>
      <c r="P47" s="11">
        <v>42.73</v>
      </c>
      <c r="Q47" s="11">
        <v>8.81</v>
      </c>
      <c r="R47" s="11">
        <v>0.89</v>
      </c>
    </row>
    <row r="49" spans="1:1" x14ac:dyDescent="0.2">
      <c r="A49" t="s">
        <v>388</v>
      </c>
    </row>
  </sheetData>
  <mergeCells count="1">
    <mergeCell ref="B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5"/>
  <sheetViews>
    <sheetView workbookViewId="0">
      <selection activeCell="F22" sqref="F22"/>
    </sheetView>
  </sheetViews>
  <sheetFormatPr baseColWidth="10" defaultRowHeight="16" x14ac:dyDescent="0.2"/>
  <cols>
    <col min="1" max="1" width="19.1640625" customWidth="1"/>
    <col min="2" max="2" width="14.6640625" customWidth="1"/>
    <col min="3" max="3" width="14" customWidth="1"/>
    <col min="6" max="6" width="15" customWidth="1"/>
    <col min="10" max="10" width="7.33203125" customWidth="1"/>
    <col min="15" max="15" width="14.83203125" customWidth="1"/>
    <col min="16" max="16" width="15.1640625" customWidth="1"/>
    <col min="17" max="17" width="15.33203125" customWidth="1"/>
    <col min="18" max="18" width="14.5" customWidth="1"/>
    <col min="32" max="32" width="15.5" customWidth="1"/>
  </cols>
  <sheetData>
    <row r="1" spans="1:36" ht="26" x14ac:dyDescent="0.3">
      <c r="A1" s="1" t="s">
        <v>20</v>
      </c>
      <c r="B1" s="90" t="s">
        <v>1</v>
      </c>
      <c r="C1" s="91"/>
      <c r="D1" s="91"/>
      <c r="E1" s="91"/>
      <c r="F1" s="91"/>
      <c r="G1" s="91"/>
      <c r="H1" s="91"/>
      <c r="I1" s="91"/>
      <c r="J1" s="91"/>
      <c r="K1" s="91"/>
      <c r="L1" s="91"/>
      <c r="M1" s="91"/>
      <c r="N1" s="91"/>
      <c r="O1" s="91"/>
      <c r="P1" s="91"/>
      <c r="Q1" s="91"/>
      <c r="R1" s="91"/>
      <c r="S1" s="12"/>
      <c r="T1" s="90" t="s">
        <v>385</v>
      </c>
      <c r="U1" s="91"/>
      <c r="V1" s="91"/>
      <c r="W1" s="91"/>
      <c r="X1" s="91"/>
      <c r="Y1" s="91"/>
      <c r="Z1" s="91"/>
      <c r="AA1" s="91"/>
      <c r="AB1" s="91"/>
      <c r="AC1" s="91"/>
      <c r="AD1" s="91"/>
      <c r="AE1" s="91"/>
      <c r="AF1" s="91"/>
      <c r="AG1" s="91"/>
      <c r="AH1" s="91"/>
      <c r="AI1" s="91"/>
      <c r="AJ1" s="92"/>
    </row>
    <row r="2" spans="1:36" ht="22" x14ac:dyDescent="0.25">
      <c r="A2" s="2" t="s">
        <v>2</v>
      </c>
      <c r="B2" s="3" t="s">
        <v>3</v>
      </c>
      <c r="C2" s="3" t="s">
        <v>4</v>
      </c>
      <c r="D2" s="3" t="s">
        <v>5</v>
      </c>
      <c r="E2" s="3" t="s">
        <v>6</v>
      </c>
      <c r="F2" s="3" t="s">
        <v>7</v>
      </c>
      <c r="G2" s="3" t="s">
        <v>5</v>
      </c>
      <c r="H2" s="3" t="s">
        <v>8</v>
      </c>
      <c r="I2" s="3" t="s">
        <v>9</v>
      </c>
      <c r="J2" s="4" t="s">
        <v>6</v>
      </c>
      <c r="K2" s="4"/>
      <c r="L2" s="3" t="s">
        <v>10</v>
      </c>
      <c r="M2" s="3" t="s">
        <v>11</v>
      </c>
      <c r="N2" s="3"/>
      <c r="O2" s="5" t="s">
        <v>12</v>
      </c>
      <c r="P2" s="6" t="s">
        <v>13</v>
      </c>
      <c r="Q2" s="6" t="s">
        <v>14</v>
      </c>
      <c r="R2" s="3" t="s">
        <v>15</v>
      </c>
      <c r="S2" s="3"/>
      <c r="T2" s="13" t="s">
        <v>2</v>
      </c>
      <c r="U2" s="13" t="s">
        <v>22</v>
      </c>
      <c r="V2" s="13" t="s">
        <v>23</v>
      </c>
      <c r="W2" s="13" t="s">
        <v>24</v>
      </c>
      <c r="X2" s="13" t="s">
        <v>25</v>
      </c>
      <c r="Y2" s="13" t="s">
        <v>26</v>
      </c>
      <c r="Z2" s="13" t="s">
        <v>27</v>
      </c>
      <c r="AA2" s="13" t="s">
        <v>28</v>
      </c>
      <c r="AB2" s="13" t="s">
        <v>29</v>
      </c>
      <c r="AC2" s="13" t="s">
        <v>30</v>
      </c>
      <c r="AD2" s="13" t="s">
        <v>31</v>
      </c>
      <c r="AE2" s="6" t="s">
        <v>32</v>
      </c>
      <c r="AF2" s="3" t="s">
        <v>7</v>
      </c>
      <c r="AG2" s="3" t="s">
        <v>5</v>
      </c>
      <c r="AH2" s="3" t="s">
        <v>8</v>
      </c>
      <c r="AI2" s="3" t="s">
        <v>9</v>
      </c>
      <c r="AJ2" s="6" t="s">
        <v>6</v>
      </c>
    </row>
    <row r="3" spans="1:36" ht="19" x14ac:dyDescent="0.25">
      <c r="A3" s="2" t="s">
        <v>46</v>
      </c>
      <c r="B3" s="3" t="s">
        <v>17</v>
      </c>
      <c r="C3" s="3" t="s">
        <v>17</v>
      </c>
      <c r="D3" s="3"/>
      <c r="E3" s="3"/>
      <c r="F3" s="3" t="s">
        <v>17</v>
      </c>
      <c r="G3" s="3"/>
      <c r="H3" s="3" t="s">
        <v>17</v>
      </c>
      <c r="I3" s="3" t="s">
        <v>17</v>
      </c>
      <c r="J3" s="4"/>
      <c r="K3" s="4"/>
      <c r="L3" s="3" t="s">
        <v>17</v>
      </c>
      <c r="M3" s="3" t="s">
        <v>17</v>
      </c>
      <c r="N3" s="3"/>
      <c r="O3" s="5" t="s">
        <v>18</v>
      </c>
      <c r="P3" s="6" t="s">
        <v>19</v>
      </c>
      <c r="Q3" s="5" t="s">
        <v>18</v>
      </c>
      <c r="R3" s="3" t="s">
        <v>19</v>
      </c>
      <c r="S3" s="3"/>
      <c r="T3" s="14" t="s">
        <v>46</v>
      </c>
      <c r="U3" s="13" t="s">
        <v>33</v>
      </c>
      <c r="V3" s="13" t="s">
        <v>33</v>
      </c>
      <c r="W3" s="13"/>
      <c r="X3" s="13" t="s">
        <v>33</v>
      </c>
      <c r="Y3" s="15" t="s">
        <v>33</v>
      </c>
      <c r="Z3" s="15" t="s">
        <v>33</v>
      </c>
      <c r="AA3" s="15" t="s">
        <v>33</v>
      </c>
      <c r="AB3" s="15" t="s">
        <v>33</v>
      </c>
      <c r="AC3" s="15" t="s">
        <v>33</v>
      </c>
      <c r="AD3" s="15" t="s">
        <v>34</v>
      </c>
      <c r="AE3" s="6" t="s">
        <v>17</v>
      </c>
      <c r="AF3" s="3" t="s">
        <v>17</v>
      </c>
      <c r="AG3" s="3"/>
      <c r="AH3" s="3" t="s">
        <v>17</v>
      </c>
      <c r="AI3" s="3" t="s">
        <v>17</v>
      </c>
      <c r="AJ3" s="16"/>
    </row>
    <row r="4" spans="1:36" ht="19" x14ac:dyDescent="0.25">
      <c r="A4" s="17">
        <v>2.5</v>
      </c>
      <c r="B4" s="18">
        <v>-1.56</v>
      </c>
      <c r="C4" s="18">
        <v>-3.08</v>
      </c>
      <c r="D4" s="18"/>
      <c r="E4" s="19">
        <v>1</v>
      </c>
      <c r="F4" s="18">
        <v>-1.0730793980529785</v>
      </c>
      <c r="G4" s="18"/>
      <c r="H4" s="18">
        <v>-0.1789775045497044</v>
      </c>
      <c r="I4" s="18">
        <v>-8.5558048135869758E-2</v>
      </c>
      <c r="J4" s="19">
        <v>1</v>
      </c>
      <c r="K4" s="19"/>
      <c r="L4" s="20">
        <v>3.2896681406414201</v>
      </c>
      <c r="M4" s="20">
        <v>-6.1033177045849103E-2</v>
      </c>
      <c r="N4" s="20"/>
      <c r="O4" s="20">
        <v>55.610385675968168</v>
      </c>
      <c r="P4" s="20">
        <v>182.37615721599767</v>
      </c>
      <c r="Q4" s="20">
        <v>5.9556629720075343</v>
      </c>
      <c r="R4" s="20">
        <v>1.8336767421739291</v>
      </c>
      <c r="S4" s="20"/>
      <c r="T4" s="21">
        <v>9</v>
      </c>
      <c r="U4" s="21">
        <v>7.57</v>
      </c>
      <c r="V4" s="21">
        <v>2.84</v>
      </c>
      <c r="W4" s="21">
        <v>36</v>
      </c>
      <c r="X4" s="21">
        <v>564</v>
      </c>
      <c r="Y4" s="21">
        <v>472</v>
      </c>
      <c r="Z4" s="21">
        <v>53.7</v>
      </c>
      <c r="AA4" s="21">
        <v>10.7</v>
      </c>
      <c r="AB4" s="21">
        <v>28.4</v>
      </c>
      <c r="AC4" s="21">
        <v>44</v>
      </c>
      <c r="AD4" s="21">
        <v>130</v>
      </c>
      <c r="AE4" s="21">
        <v>0.44</v>
      </c>
      <c r="AF4" s="18">
        <v>-7.9003876596421121E-2</v>
      </c>
      <c r="AG4" s="18"/>
      <c r="AH4" s="18">
        <v>0.31192648157862823</v>
      </c>
      <c r="AI4" s="18">
        <v>8.733221782741829E-2</v>
      </c>
      <c r="AJ4" s="16">
        <v>1</v>
      </c>
    </row>
    <row r="5" spans="1:36" ht="19" x14ac:dyDescent="0.25">
      <c r="A5" s="17">
        <v>17.7</v>
      </c>
      <c r="B5" s="18">
        <v>-1.69</v>
      </c>
      <c r="C5" s="18">
        <v>-3.19</v>
      </c>
      <c r="D5" s="18"/>
      <c r="E5" s="19">
        <v>1</v>
      </c>
      <c r="F5" s="18">
        <v>-1.2154127625529254</v>
      </c>
      <c r="G5" s="18"/>
      <c r="H5" s="18">
        <v>-0.24840841406187364</v>
      </c>
      <c r="I5" s="18">
        <v>-0.12263159463254958</v>
      </c>
      <c r="J5" s="19">
        <v>1</v>
      </c>
      <c r="K5" s="19"/>
      <c r="L5" s="20">
        <v>2.06248799686341</v>
      </c>
      <c r="M5" s="20">
        <v>-0.86780983681131896</v>
      </c>
      <c r="N5" s="20"/>
      <c r="O5" s="20">
        <v>27.590339413062107</v>
      </c>
      <c r="P5" s="20">
        <v>0</v>
      </c>
      <c r="Q5" s="20">
        <v>7.7333655334318756</v>
      </c>
      <c r="R5" s="20">
        <v>1.7179593053391047</v>
      </c>
      <c r="S5" s="20"/>
      <c r="T5" s="21">
        <v>12.4</v>
      </c>
      <c r="U5" s="21">
        <v>7.58</v>
      </c>
      <c r="V5" s="21">
        <v>2.5499999999999998</v>
      </c>
      <c r="W5" s="21">
        <v>35</v>
      </c>
      <c r="X5" s="21">
        <v>561</v>
      </c>
      <c r="Y5" s="21">
        <v>474</v>
      </c>
      <c r="Z5" s="21">
        <v>52.6</v>
      </c>
      <c r="AA5" s="21">
        <v>10.6</v>
      </c>
      <c r="AB5" s="21">
        <v>28.4</v>
      </c>
      <c r="AC5" s="21">
        <v>50</v>
      </c>
      <c r="AD5" s="21">
        <v>128</v>
      </c>
      <c r="AE5" s="22">
        <v>0.35</v>
      </c>
      <c r="AF5" s="18">
        <v>-7.5539991339405435E-2</v>
      </c>
      <c r="AG5" s="18"/>
      <c r="AH5" s="18">
        <v>0.31361618170400174</v>
      </c>
      <c r="AI5" s="18">
        <v>9.4622300288227379E-2</v>
      </c>
      <c r="AJ5" s="16">
        <v>1</v>
      </c>
    </row>
    <row r="6" spans="1:36" ht="19" x14ac:dyDescent="0.25">
      <c r="A6" s="17">
        <v>23.6</v>
      </c>
      <c r="B6" s="18">
        <v>-1.58</v>
      </c>
      <c r="C6" s="18">
        <v>-3.03</v>
      </c>
      <c r="D6" s="18"/>
      <c r="E6" s="19">
        <v>1</v>
      </c>
      <c r="F6" s="18">
        <v>-1.3100000000000003</v>
      </c>
      <c r="G6" s="18">
        <v>0.01</v>
      </c>
      <c r="H6" s="18">
        <v>-0.29333333333333328</v>
      </c>
      <c r="I6" s="18">
        <v>-0.15666666666666665</v>
      </c>
      <c r="J6" s="19">
        <v>3</v>
      </c>
      <c r="K6" s="19"/>
      <c r="L6" s="20">
        <v>4.3048677693956598</v>
      </c>
      <c r="M6" s="20">
        <v>0.72950904315031195</v>
      </c>
      <c r="N6" s="20"/>
      <c r="O6" s="20">
        <v>14.484711365354922</v>
      </c>
      <c r="P6" s="20">
        <v>0</v>
      </c>
      <c r="Q6" s="20">
        <v>8.3417362282902712</v>
      </c>
      <c r="R6" s="20">
        <v>1.0763571314882949</v>
      </c>
      <c r="S6" s="20"/>
      <c r="T6" s="21">
        <v>15.4</v>
      </c>
      <c r="U6" s="21">
        <v>7.56</v>
      </c>
      <c r="V6" s="21">
        <v>2.73</v>
      </c>
      <c r="W6" s="21">
        <v>35.5</v>
      </c>
      <c r="X6" s="21">
        <v>562</v>
      </c>
      <c r="Y6" s="21">
        <v>479</v>
      </c>
      <c r="Z6" s="21">
        <v>53.3</v>
      </c>
      <c r="AA6" s="21">
        <v>11</v>
      </c>
      <c r="AB6" s="21">
        <v>29.2</v>
      </c>
      <c r="AC6" s="21">
        <v>57</v>
      </c>
      <c r="AD6" s="21">
        <v>145</v>
      </c>
      <c r="AE6" s="22">
        <v>0.39</v>
      </c>
      <c r="AF6" s="18">
        <v>-0.18311546538859397</v>
      </c>
      <c r="AG6" s="18">
        <v>0.04</v>
      </c>
      <c r="AH6" s="18">
        <v>0.22616124983049213</v>
      </c>
      <c r="AI6" s="18">
        <v>8.4087184109904456E-2</v>
      </c>
      <c r="AJ6" s="16">
        <v>2</v>
      </c>
    </row>
    <row r="7" spans="1:36" ht="19" x14ac:dyDescent="0.25">
      <c r="A7" s="17">
        <v>33.6</v>
      </c>
      <c r="B7" s="18">
        <v>-1.55</v>
      </c>
      <c r="C7" s="18">
        <v>-2.98</v>
      </c>
      <c r="D7" s="18"/>
      <c r="E7" s="19">
        <v>1</v>
      </c>
      <c r="F7" s="18">
        <v>-1.4466666666666665</v>
      </c>
      <c r="G7" s="18">
        <v>0.04</v>
      </c>
      <c r="H7" s="18">
        <v>-0.35666666666666663</v>
      </c>
      <c r="I7" s="18">
        <v>-0.17666666666666667</v>
      </c>
      <c r="J7" s="19">
        <v>3</v>
      </c>
      <c r="K7" s="19"/>
      <c r="L7" s="20">
        <v>3.0126125239688402</v>
      </c>
      <c r="M7" s="20">
        <v>0.203234143679527</v>
      </c>
      <c r="N7" s="20"/>
      <c r="O7" s="20">
        <v>12.922158020491818</v>
      </c>
      <c r="P7" s="20">
        <v>0</v>
      </c>
      <c r="Q7" s="20">
        <v>8.9650700992224461</v>
      </c>
      <c r="R7" s="20">
        <v>2.4991473192861737</v>
      </c>
      <c r="S7" s="20"/>
      <c r="T7" s="21">
        <v>21.9</v>
      </c>
      <c r="U7" s="21">
        <v>7.36</v>
      </c>
      <c r="V7" s="21">
        <v>3.03</v>
      </c>
      <c r="W7" s="21">
        <v>35.5</v>
      </c>
      <c r="X7" s="21">
        <v>564</v>
      </c>
      <c r="Y7" s="21">
        <v>481</v>
      </c>
      <c r="Z7" s="21">
        <v>53.8</v>
      </c>
      <c r="AA7" s="21">
        <v>10.5</v>
      </c>
      <c r="AB7" s="21">
        <v>28</v>
      </c>
      <c r="AC7" s="21">
        <v>83</v>
      </c>
      <c r="AD7" s="21">
        <v>190</v>
      </c>
      <c r="AE7" s="22">
        <v>0.39</v>
      </c>
      <c r="AF7" s="18">
        <v>-0.48387463862480323</v>
      </c>
      <c r="AG7" s="18">
        <v>0.06</v>
      </c>
      <c r="AH7" s="18">
        <v>9.8921648651674146E-2</v>
      </c>
      <c r="AI7" s="18">
        <v>4.8489830303274327E-2</v>
      </c>
      <c r="AJ7" s="16">
        <v>3</v>
      </c>
    </row>
    <row r="8" spans="1:36" ht="19" x14ac:dyDescent="0.25">
      <c r="A8" s="17">
        <v>48.2</v>
      </c>
      <c r="B8" s="18">
        <v>-1.62</v>
      </c>
      <c r="C8" s="18">
        <v>-3.1</v>
      </c>
      <c r="D8" s="18"/>
      <c r="E8" s="19">
        <v>1</v>
      </c>
      <c r="F8" s="18">
        <v>-1.2108573246635306</v>
      </c>
      <c r="G8" s="18"/>
      <c r="H8" s="18">
        <v>-0.24618624923777865</v>
      </c>
      <c r="I8" s="18">
        <v>-0.10851990639654252</v>
      </c>
      <c r="J8" s="19">
        <v>1</v>
      </c>
      <c r="K8" s="19"/>
      <c r="L8" s="20">
        <v>3.27425320764914</v>
      </c>
      <c r="M8" s="20">
        <v>1.1132452621931499</v>
      </c>
      <c r="N8" s="20"/>
      <c r="O8" s="20">
        <v>27.051018039295588</v>
      </c>
      <c r="P8" s="20">
        <v>77.128016219394453</v>
      </c>
      <c r="Q8" s="20">
        <v>6.8479171259482774</v>
      </c>
      <c r="R8" s="20">
        <v>1.2033163515031569</v>
      </c>
      <c r="S8" s="20"/>
      <c r="T8" s="21">
        <v>24.9</v>
      </c>
      <c r="U8" s="21">
        <v>7.39</v>
      </c>
      <c r="V8" s="21">
        <v>3.52</v>
      </c>
      <c r="W8" s="21">
        <v>35.5</v>
      </c>
      <c r="X8" s="21">
        <v>565</v>
      </c>
      <c r="Y8" s="21">
        <v>485</v>
      </c>
      <c r="Z8" s="21">
        <v>53.2</v>
      </c>
      <c r="AA8" s="21">
        <v>11</v>
      </c>
      <c r="AB8" s="21">
        <v>28.3</v>
      </c>
      <c r="AC8" s="21">
        <v>134</v>
      </c>
      <c r="AD8" s="21">
        <v>240</v>
      </c>
      <c r="AE8" s="22">
        <v>0.52</v>
      </c>
      <c r="AF8" s="18">
        <v>-0.58347994232734235</v>
      </c>
      <c r="AG8" s="18">
        <v>0.03</v>
      </c>
      <c r="AH8" s="18">
        <v>5.0161019103508085E-2</v>
      </c>
      <c r="AI8" s="18">
        <v>-1.9891281463439252E-2</v>
      </c>
      <c r="AJ8" s="16">
        <v>3</v>
      </c>
    </row>
    <row r="9" spans="1:36" ht="19" x14ac:dyDescent="0.25">
      <c r="A9" s="17">
        <v>62.7</v>
      </c>
      <c r="B9" s="18"/>
      <c r="C9" s="18"/>
      <c r="D9" s="18"/>
      <c r="E9" s="19"/>
      <c r="F9" s="18">
        <v>-1.3649065262342384</v>
      </c>
      <c r="G9" s="18"/>
      <c r="H9" s="18">
        <v>-0.32133220122348982</v>
      </c>
      <c r="I9" s="18">
        <v>-9.9462537436478815E-2</v>
      </c>
      <c r="J9" s="19">
        <v>1</v>
      </c>
      <c r="K9" s="19"/>
      <c r="L9" s="20">
        <v>4.84896152976106</v>
      </c>
      <c r="M9" s="20">
        <v>0.80865858288667603</v>
      </c>
      <c r="N9" s="20"/>
      <c r="O9" s="20">
        <v>15.683284111345442</v>
      </c>
      <c r="P9" s="20">
        <v>0</v>
      </c>
      <c r="Q9" s="20">
        <v>10.700617092005924</v>
      </c>
      <c r="R9" s="20">
        <v>0.63239606400343484</v>
      </c>
      <c r="S9" s="20"/>
      <c r="T9" s="21">
        <v>47.4</v>
      </c>
      <c r="U9" s="21">
        <v>8</v>
      </c>
      <c r="V9" s="21">
        <v>14.19</v>
      </c>
      <c r="W9" s="21">
        <v>39.5</v>
      </c>
      <c r="X9" s="21">
        <v>631</v>
      </c>
      <c r="Y9" s="21">
        <v>544</v>
      </c>
      <c r="Z9" s="21">
        <v>55.6</v>
      </c>
      <c r="AA9" s="21">
        <v>11</v>
      </c>
      <c r="AB9" s="21">
        <v>24.5</v>
      </c>
      <c r="AC9" s="21">
        <v>1718</v>
      </c>
      <c r="AD9" s="21">
        <v>794</v>
      </c>
      <c r="AE9" s="22">
        <v>0.6</v>
      </c>
      <c r="AF9" s="18">
        <v>-0.78775394068881599</v>
      </c>
      <c r="AG9" s="18"/>
      <c r="AH9" s="18">
        <v>-3.3805257003027833E-2</v>
      </c>
      <c r="AI9" s="18">
        <v>-7.0882491845836171E-2</v>
      </c>
      <c r="AJ9" s="16">
        <v>1</v>
      </c>
    </row>
    <row r="10" spans="1:36" ht="19" x14ac:dyDescent="0.25">
      <c r="A10" s="17">
        <v>69.5</v>
      </c>
      <c r="B10" s="18">
        <v>-1.4649999999999999</v>
      </c>
      <c r="C10" s="18">
        <v>-2.84</v>
      </c>
      <c r="D10" s="18">
        <v>0.04</v>
      </c>
      <c r="E10" s="19">
        <v>2</v>
      </c>
      <c r="F10" s="18">
        <v>-1.45</v>
      </c>
      <c r="G10" s="18"/>
      <c r="H10" s="18">
        <v>-0.36</v>
      </c>
      <c r="I10" s="18">
        <v>-0.14000000000000001</v>
      </c>
      <c r="J10" s="19">
        <v>1</v>
      </c>
      <c r="K10" s="19"/>
      <c r="L10" s="20">
        <v>4.8238465649272202</v>
      </c>
      <c r="M10" s="20">
        <v>0.62973066842121606</v>
      </c>
      <c r="N10" s="20"/>
      <c r="O10" s="20">
        <v>13.203383576250902</v>
      </c>
      <c r="P10" s="20">
        <v>0</v>
      </c>
      <c r="Q10" s="20">
        <v>10.352995718187698</v>
      </c>
      <c r="R10" s="20">
        <v>0.98689339623194061</v>
      </c>
      <c r="S10" s="20"/>
      <c r="T10" s="21">
        <v>64.900000000000006</v>
      </c>
      <c r="U10" s="21">
        <v>8.07</v>
      </c>
      <c r="V10" s="21">
        <v>19.93</v>
      </c>
      <c r="W10" s="21">
        <v>41</v>
      </c>
      <c r="X10" s="21">
        <v>679</v>
      </c>
      <c r="Y10" s="21">
        <v>576</v>
      </c>
      <c r="Z10" s="21">
        <v>56.8</v>
      </c>
      <c r="AA10" s="21">
        <v>10.199999999999999</v>
      </c>
      <c r="AB10" s="21">
        <v>21.4</v>
      </c>
      <c r="AC10" s="21">
        <v>2369</v>
      </c>
      <c r="AD10" s="21">
        <v>860</v>
      </c>
      <c r="AE10" s="22">
        <v>1.2</v>
      </c>
      <c r="AF10" s="18">
        <v>-0.96</v>
      </c>
      <c r="AG10" s="18"/>
      <c r="AH10" s="18">
        <v>-0.09</v>
      </c>
      <c r="AI10" s="18">
        <v>-0.03</v>
      </c>
      <c r="AJ10" s="16">
        <v>1</v>
      </c>
    </row>
    <row r="11" spans="1:36" ht="19" x14ac:dyDescent="0.25">
      <c r="A11" s="17">
        <v>79.099999999999994</v>
      </c>
      <c r="B11" s="18"/>
      <c r="C11" s="18"/>
      <c r="D11" s="18"/>
      <c r="E11" s="19"/>
      <c r="F11" s="18">
        <v>-1.4398146663196152</v>
      </c>
      <c r="G11" s="18">
        <v>0.15</v>
      </c>
      <c r="H11" s="18">
        <v>-0.35547654119832839</v>
      </c>
      <c r="I11" s="18">
        <v>-0.16426945295649081</v>
      </c>
      <c r="J11" s="19">
        <v>2</v>
      </c>
      <c r="K11" s="19"/>
      <c r="L11" s="20">
        <v>4.9837483727048202</v>
      </c>
      <c r="M11" s="20">
        <v>0.50313213495057496</v>
      </c>
      <c r="N11" s="20"/>
      <c r="O11" s="20">
        <v>11.158646510759125</v>
      </c>
      <c r="P11" s="20">
        <v>0</v>
      </c>
      <c r="Q11" s="20">
        <v>10.871783482607867</v>
      </c>
      <c r="R11" s="20">
        <v>1.1987553544127008</v>
      </c>
      <c r="S11" s="20"/>
      <c r="T11" s="21">
        <v>72.8</v>
      </c>
      <c r="U11" s="21">
        <v>8.08</v>
      </c>
      <c r="V11" s="21">
        <v>20.47</v>
      </c>
      <c r="W11" s="21">
        <v>42.5</v>
      </c>
      <c r="X11" s="21">
        <v>689</v>
      </c>
      <c r="Y11" s="21">
        <v>585</v>
      </c>
      <c r="Z11" s="21">
        <v>57.1</v>
      </c>
      <c r="AA11" s="21">
        <v>10</v>
      </c>
      <c r="AB11" s="21">
        <v>20.9</v>
      </c>
      <c r="AC11" s="21">
        <v>2390</v>
      </c>
      <c r="AD11" s="21">
        <v>968</v>
      </c>
      <c r="AE11" s="22">
        <v>1.28</v>
      </c>
      <c r="AF11" s="18">
        <v>-1.1000000000000001</v>
      </c>
      <c r="AG11" s="18"/>
      <c r="AH11" s="18">
        <v>-0.16</v>
      </c>
      <c r="AI11" s="18">
        <v>-0.12</v>
      </c>
      <c r="AJ11" s="16">
        <v>1</v>
      </c>
    </row>
    <row r="12" spans="1:36" ht="19" x14ac:dyDescent="0.25">
      <c r="A12" s="17">
        <v>87.2</v>
      </c>
      <c r="B12" s="18">
        <v>-1.37</v>
      </c>
      <c r="C12" s="18">
        <v>-2.6</v>
      </c>
      <c r="D12" s="18"/>
      <c r="E12" s="19">
        <v>1</v>
      </c>
      <c r="F12" s="18">
        <v>-1.3450000000000002</v>
      </c>
      <c r="G12" s="18">
        <v>0.03</v>
      </c>
      <c r="H12" s="18">
        <v>-0.35</v>
      </c>
      <c r="I12" s="18">
        <v>-0.19</v>
      </c>
      <c r="J12" s="19">
        <v>2</v>
      </c>
      <c r="K12" s="19"/>
      <c r="L12" s="20">
        <v>4.9837876447795999</v>
      </c>
      <c r="M12" s="20">
        <v>0.50635913630116003</v>
      </c>
      <c r="N12" s="20"/>
      <c r="O12" s="20">
        <v>15.559464445433035</v>
      </c>
      <c r="P12" s="20">
        <v>0</v>
      </c>
      <c r="Q12" s="20">
        <v>11.190478836926982</v>
      </c>
      <c r="R12" s="20">
        <v>0.71360390590252132</v>
      </c>
      <c r="S12" s="20"/>
      <c r="T12" s="21">
        <v>136.9</v>
      </c>
      <c r="U12" s="21">
        <v>7.01</v>
      </c>
      <c r="V12" s="21">
        <v>24.46</v>
      </c>
      <c r="W12" s="21">
        <v>48.5</v>
      </c>
      <c r="X12" s="21">
        <v>782</v>
      </c>
      <c r="Y12" s="21">
        <v>676</v>
      </c>
      <c r="Z12" s="21">
        <v>60</v>
      </c>
      <c r="AA12" s="21">
        <v>11.4</v>
      </c>
      <c r="AB12" s="21">
        <v>22.1</v>
      </c>
      <c r="AC12" s="21">
        <v>2852</v>
      </c>
      <c r="AD12" s="21">
        <v>1071</v>
      </c>
      <c r="AE12" s="22">
        <v>1.38</v>
      </c>
      <c r="AF12" s="18">
        <v>-0.96</v>
      </c>
      <c r="AG12" s="18"/>
      <c r="AH12" s="18">
        <v>-0.09</v>
      </c>
      <c r="AI12" s="18">
        <v>-0.02</v>
      </c>
      <c r="AJ12" s="16">
        <v>1</v>
      </c>
    </row>
    <row r="13" spans="1:36" ht="19" x14ac:dyDescent="0.25">
      <c r="A13" s="17">
        <v>93.7</v>
      </c>
      <c r="B13" s="18"/>
      <c r="C13" s="18"/>
      <c r="D13" s="18"/>
      <c r="E13" s="19"/>
      <c r="F13" s="18">
        <v>-1.2074884012415048</v>
      </c>
      <c r="G13" s="18"/>
      <c r="H13" s="18">
        <v>-0.24454287195874169</v>
      </c>
      <c r="I13" s="18">
        <v>-0.15254039228235206</v>
      </c>
      <c r="J13" s="19">
        <v>1</v>
      </c>
      <c r="K13" s="19"/>
      <c r="L13" s="20">
        <v>4.7843651007371699</v>
      </c>
      <c r="M13" s="20">
        <v>0.47479194525829399</v>
      </c>
      <c r="N13" s="20"/>
      <c r="O13" s="20">
        <v>18.234827458666924</v>
      </c>
      <c r="P13" s="20">
        <v>0</v>
      </c>
      <c r="Q13" s="20">
        <v>8.6462261376489593</v>
      </c>
      <c r="R13" s="20">
        <v>1.210811807605604</v>
      </c>
      <c r="S13" s="20"/>
      <c r="T13" s="21">
        <v>142.80000000000001</v>
      </c>
      <c r="U13" s="21">
        <v>8.02</v>
      </c>
      <c r="V13" s="21">
        <v>21.34</v>
      </c>
      <c r="W13" s="21">
        <v>49</v>
      </c>
      <c r="X13" s="21">
        <v>796</v>
      </c>
      <c r="Y13" s="21">
        <v>676</v>
      </c>
      <c r="Z13" s="21">
        <v>60.9</v>
      </c>
      <c r="AA13" s="21">
        <v>10.9</v>
      </c>
      <c r="AB13" s="21">
        <v>22.4</v>
      </c>
      <c r="AC13" s="21">
        <v>3335</v>
      </c>
      <c r="AD13" s="21">
        <v>999</v>
      </c>
      <c r="AE13" s="22">
        <v>1.46</v>
      </c>
      <c r="AF13" s="18">
        <v>-0.9721703574239271</v>
      </c>
      <c r="AG13" s="18">
        <v>0.03</v>
      </c>
      <c r="AH13" s="18">
        <v>-9.9340453670333839E-2</v>
      </c>
      <c r="AI13" s="18">
        <v>-0.12104837997039614</v>
      </c>
      <c r="AJ13" s="16">
        <v>3</v>
      </c>
    </row>
    <row r="14" spans="1:36" ht="19" x14ac:dyDescent="0.25">
      <c r="A14" s="17">
        <v>101.3</v>
      </c>
      <c r="B14" s="18">
        <v>-1.51</v>
      </c>
      <c r="C14" s="18">
        <v>-2.78</v>
      </c>
      <c r="D14" s="18"/>
      <c r="E14" s="19">
        <v>1</v>
      </c>
      <c r="F14" s="18">
        <v>-1.33</v>
      </c>
      <c r="G14" s="18"/>
      <c r="H14" s="18">
        <v>-0.3</v>
      </c>
      <c r="I14" s="18">
        <v>-0.2</v>
      </c>
      <c r="J14" s="19">
        <v>1</v>
      </c>
      <c r="K14" s="19"/>
      <c r="L14" s="20">
        <v>4.4836293504860798</v>
      </c>
      <c r="M14" s="20">
        <v>0.66677886627036698</v>
      </c>
      <c r="N14" s="20"/>
      <c r="O14" s="20">
        <v>27.651949957844202</v>
      </c>
      <c r="P14" s="20">
        <v>0</v>
      </c>
      <c r="Q14" s="20">
        <v>9.0123447151756242</v>
      </c>
      <c r="R14" s="20">
        <v>1.3056065784057875</v>
      </c>
      <c r="S14" s="20"/>
      <c r="T14" s="21">
        <v>153.19999999999999</v>
      </c>
      <c r="U14" s="21">
        <v>8.0500000000000007</v>
      </c>
      <c r="V14" s="21">
        <v>23.63</v>
      </c>
      <c r="W14" s="21">
        <v>49.5</v>
      </c>
      <c r="X14" s="21">
        <v>796</v>
      </c>
      <c r="Y14" s="21">
        <v>674</v>
      </c>
      <c r="Z14" s="21">
        <v>61.3</v>
      </c>
      <c r="AA14" s="21">
        <v>12.1</v>
      </c>
      <c r="AB14" s="21">
        <v>22.5</v>
      </c>
      <c r="AC14" s="21">
        <v>2999</v>
      </c>
      <c r="AD14" s="21">
        <v>1004</v>
      </c>
      <c r="AE14" s="22">
        <v>1.56</v>
      </c>
      <c r="AF14" s="18">
        <v>-0.7564573603811745</v>
      </c>
      <c r="AG14" s="18">
        <v>0.03</v>
      </c>
      <c r="AH14" s="18">
        <v>-3.4218209215434538E-2</v>
      </c>
      <c r="AI14" s="18">
        <v>-3.1292520747979356E-2</v>
      </c>
      <c r="AJ14" s="16">
        <v>3</v>
      </c>
    </row>
    <row r="15" spans="1:36" ht="19" x14ac:dyDescent="0.25">
      <c r="A15" s="17">
        <v>110.6</v>
      </c>
      <c r="B15" s="18"/>
      <c r="C15" s="18"/>
      <c r="D15" s="18"/>
      <c r="E15" s="19"/>
      <c r="F15" s="18">
        <v>-1.2931066488611362</v>
      </c>
      <c r="G15" s="18"/>
      <c r="H15" s="18">
        <v>-0.28630787079758635</v>
      </c>
      <c r="I15" s="18">
        <v>-0.135912634998403</v>
      </c>
      <c r="J15" s="19">
        <v>1</v>
      </c>
      <c r="K15" s="19"/>
      <c r="L15" s="20">
        <v>2.5649379437128199</v>
      </c>
      <c r="M15" s="20">
        <v>2.1769722579532198</v>
      </c>
      <c r="N15" s="20"/>
      <c r="O15" s="20">
        <v>17.082201806939114</v>
      </c>
      <c r="P15" s="20">
        <v>0</v>
      </c>
      <c r="Q15" s="20">
        <v>10.096297932373265</v>
      </c>
      <c r="R15" s="20">
        <v>0.86667798712380339</v>
      </c>
      <c r="S15" s="20"/>
      <c r="T15" s="21">
        <v>209</v>
      </c>
      <c r="U15" s="21">
        <v>6.94</v>
      </c>
      <c r="V15" s="21">
        <v>16.45</v>
      </c>
      <c r="W15" s="21">
        <v>53.5</v>
      </c>
      <c r="X15" s="21">
        <v>858</v>
      </c>
      <c r="Y15" s="21">
        <v>729</v>
      </c>
      <c r="Z15" s="21">
        <v>62.5</v>
      </c>
      <c r="AA15" s="21">
        <v>16.8</v>
      </c>
      <c r="AB15" s="21">
        <v>26.1</v>
      </c>
      <c r="AC15" s="21">
        <v>3167</v>
      </c>
      <c r="AD15" s="21">
        <v>824</v>
      </c>
      <c r="AE15" s="22">
        <v>1.58</v>
      </c>
      <c r="AF15" s="18">
        <v>-1.0108989747369213</v>
      </c>
      <c r="AG15" s="18">
        <v>0.01</v>
      </c>
      <c r="AH15" s="18">
        <v>-0.14865119823228576</v>
      </c>
      <c r="AI15" s="18">
        <v>-7.6232028691133283E-2</v>
      </c>
      <c r="AJ15" s="16">
        <v>3</v>
      </c>
    </row>
    <row r="16" spans="1:36" ht="19" x14ac:dyDescent="0.25">
      <c r="A16" s="17">
        <v>134.5</v>
      </c>
      <c r="B16" s="18">
        <v>-1.77</v>
      </c>
      <c r="C16" s="18">
        <v>-3.21</v>
      </c>
      <c r="D16" s="18"/>
      <c r="E16" s="19">
        <v>1</v>
      </c>
      <c r="F16" s="18">
        <v>-1.21</v>
      </c>
      <c r="G16" s="18"/>
      <c r="H16" s="18">
        <v>-0.24</v>
      </c>
      <c r="I16" s="18">
        <v>-0.11</v>
      </c>
      <c r="J16" s="19">
        <v>1</v>
      </c>
      <c r="K16" s="19"/>
      <c r="L16" s="20">
        <v>4.4139426591109299</v>
      </c>
      <c r="M16" s="20">
        <v>0.377633754001792</v>
      </c>
      <c r="N16" s="20"/>
      <c r="O16" s="20">
        <v>26.450711750557328</v>
      </c>
      <c r="P16" s="20">
        <v>90.917403099529309</v>
      </c>
      <c r="Q16" s="20">
        <v>5.9821924244158469</v>
      </c>
      <c r="R16" s="20">
        <v>1.7846237735106061</v>
      </c>
      <c r="S16" s="20"/>
      <c r="T16" s="8">
        <v>219.8</v>
      </c>
      <c r="U16" s="21">
        <v>7.53</v>
      </c>
      <c r="V16" s="21">
        <v>16.420000000000002</v>
      </c>
      <c r="W16" s="21">
        <v>54</v>
      </c>
      <c r="X16" s="21">
        <v>870</v>
      </c>
      <c r="Y16" s="21">
        <v>744</v>
      </c>
      <c r="Z16" s="21">
        <v>62.3</v>
      </c>
      <c r="AA16" s="21">
        <v>18.2</v>
      </c>
      <c r="AB16" s="21">
        <v>26.9</v>
      </c>
      <c r="AC16" s="21">
        <v>2894</v>
      </c>
      <c r="AD16" s="21">
        <v>765</v>
      </c>
      <c r="AE16" s="22">
        <v>1.86</v>
      </c>
      <c r="AF16" s="18">
        <v>-0.93487911923640077</v>
      </c>
      <c r="AG16" s="18"/>
      <c r="AH16" s="18">
        <v>-0.12880665971476413</v>
      </c>
      <c r="AI16" s="18">
        <v>-7.6204223500631052E-2</v>
      </c>
      <c r="AJ16" s="16">
        <v>1</v>
      </c>
    </row>
    <row r="17" spans="1:36" ht="19" x14ac:dyDescent="0.25">
      <c r="A17" s="17">
        <v>140.4</v>
      </c>
      <c r="B17" s="18"/>
      <c r="C17" s="18"/>
      <c r="D17" s="18"/>
      <c r="E17" s="19"/>
      <c r="F17" s="18">
        <v>-1.2238299222492754</v>
      </c>
      <c r="G17" s="18"/>
      <c r="H17" s="18">
        <v>-0.25251434562106878</v>
      </c>
      <c r="I17" s="18">
        <v>-9.8481393584537447E-2</v>
      </c>
      <c r="J17" s="19">
        <v>1</v>
      </c>
      <c r="K17" s="19"/>
      <c r="L17" s="20">
        <v>4.1036696046441801</v>
      </c>
      <c r="M17" s="20">
        <v>0.66063971657479903</v>
      </c>
      <c r="N17" s="20"/>
      <c r="O17" s="20">
        <v>23.195879602861176</v>
      </c>
      <c r="P17" s="20">
        <v>70.705192294335859</v>
      </c>
      <c r="Q17" s="20">
        <v>8.3483898818321318</v>
      </c>
      <c r="R17" s="20">
        <v>1.1405362185814334</v>
      </c>
      <c r="S17" s="20"/>
      <c r="T17" s="8">
        <v>238</v>
      </c>
      <c r="U17" s="21">
        <v>7.64</v>
      </c>
      <c r="V17" s="21">
        <v>14.35</v>
      </c>
      <c r="W17" s="21">
        <v>54</v>
      </c>
      <c r="X17" s="21">
        <v>871</v>
      </c>
      <c r="Y17" s="21">
        <v>742</v>
      </c>
      <c r="Z17" s="21">
        <v>61.5</v>
      </c>
      <c r="AA17" s="21">
        <v>19.899999999999999</v>
      </c>
      <c r="AB17" s="21">
        <v>27.4</v>
      </c>
      <c r="AC17" s="21">
        <v>3167</v>
      </c>
      <c r="AD17" s="21">
        <v>806</v>
      </c>
      <c r="AE17" s="22">
        <v>1.96</v>
      </c>
      <c r="AF17" s="18">
        <v>-1.1850000000000001</v>
      </c>
      <c r="AG17" s="18">
        <v>0.03</v>
      </c>
      <c r="AH17" s="18">
        <v>-0.16</v>
      </c>
      <c r="AI17" s="18">
        <v>-0.125</v>
      </c>
      <c r="AJ17" s="16">
        <v>2</v>
      </c>
    </row>
    <row r="18" spans="1:36" ht="19" x14ac:dyDescent="0.25">
      <c r="A18" s="17">
        <v>149.4</v>
      </c>
      <c r="B18" s="18">
        <v>-1.54</v>
      </c>
      <c r="C18" s="18">
        <v>-2.93</v>
      </c>
      <c r="D18" s="18"/>
      <c r="E18" s="19">
        <v>1</v>
      </c>
      <c r="F18" s="18">
        <v>-1.27</v>
      </c>
      <c r="G18" s="18"/>
      <c r="H18" s="18">
        <v>-0.28000000000000003</v>
      </c>
      <c r="I18" s="18">
        <v>-0.11</v>
      </c>
      <c r="J18" s="19">
        <v>1</v>
      </c>
      <c r="K18" s="19"/>
      <c r="L18" s="20">
        <v>4.6640132016479203</v>
      </c>
      <c r="M18" s="20">
        <v>0.67229313999756202</v>
      </c>
      <c r="N18" s="20"/>
      <c r="O18" s="20">
        <v>32.798230986849184</v>
      </c>
      <c r="P18" s="20">
        <v>0</v>
      </c>
      <c r="Q18" s="20">
        <v>8.464391086884044</v>
      </c>
      <c r="R18" s="20">
        <v>1.2228483178389893</v>
      </c>
      <c r="S18" s="20"/>
      <c r="T18" s="8">
        <v>270.60000000000002</v>
      </c>
      <c r="U18" s="21">
        <v>7.98</v>
      </c>
      <c r="V18" s="21">
        <v>12.68</v>
      </c>
      <c r="W18" s="21">
        <v>55.5</v>
      </c>
      <c r="X18" s="21">
        <v>897</v>
      </c>
      <c r="Y18" s="21">
        <v>742</v>
      </c>
      <c r="Z18" s="21">
        <v>60</v>
      </c>
      <c r="AA18" s="21">
        <v>23.1</v>
      </c>
      <c r="AB18" s="21">
        <v>27.9</v>
      </c>
      <c r="AC18" s="21">
        <v>2873</v>
      </c>
      <c r="AD18" s="21">
        <v>754</v>
      </c>
      <c r="AE18" s="22">
        <v>2.17</v>
      </c>
      <c r="AF18" s="18">
        <v>-0.90407964724132184</v>
      </c>
      <c r="AG18" s="18">
        <v>0.04</v>
      </c>
      <c r="AH18" s="18">
        <v>-9.0549504101811173E-2</v>
      </c>
      <c r="AI18" s="18">
        <v>-8.1744662395688561E-2</v>
      </c>
      <c r="AJ18" s="16">
        <v>2</v>
      </c>
    </row>
    <row r="19" spans="1:36" ht="19" x14ac:dyDescent="0.25">
      <c r="A19" s="17">
        <v>152.5</v>
      </c>
      <c r="B19" s="18"/>
      <c r="C19" s="18"/>
      <c r="D19" s="18"/>
      <c r="E19" s="19"/>
      <c r="F19" s="18">
        <v>-1.3493062291966089</v>
      </c>
      <c r="G19" s="18"/>
      <c r="H19" s="18">
        <v>-0.31372230022952419</v>
      </c>
      <c r="I19" s="18">
        <v>-0.11391413140604545</v>
      </c>
      <c r="J19" s="19">
        <v>1</v>
      </c>
      <c r="K19" s="19"/>
      <c r="L19" s="20">
        <v>4.8059525876849296</v>
      </c>
      <c r="M19" s="20">
        <v>1.04287404604735</v>
      </c>
      <c r="N19" s="20"/>
      <c r="O19" s="20">
        <v>50.419547474438353</v>
      </c>
      <c r="P19" s="20">
        <v>0</v>
      </c>
      <c r="Q19" s="20">
        <v>9.5910680729490867</v>
      </c>
      <c r="R19" s="20">
        <v>0.97006388994289727</v>
      </c>
      <c r="S19" s="20"/>
      <c r="T19" s="8">
        <v>341.1</v>
      </c>
      <c r="U19" s="21">
        <v>7.95</v>
      </c>
      <c r="V19" s="21">
        <v>13.92</v>
      </c>
      <c r="W19" s="21">
        <v>55</v>
      </c>
      <c r="X19" s="21">
        <v>901</v>
      </c>
      <c r="Y19" s="21">
        <v>755</v>
      </c>
      <c r="Z19" s="21">
        <v>59.2</v>
      </c>
      <c r="AA19" s="21">
        <v>26.3</v>
      </c>
      <c r="AB19" s="21">
        <v>29.4</v>
      </c>
      <c r="AC19" s="21">
        <v>2285</v>
      </c>
      <c r="AD19" s="21">
        <v>708</v>
      </c>
      <c r="AE19" s="22">
        <v>2.27</v>
      </c>
      <c r="AF19" s="18">
        <v>-1.168523006509905</v>
      </c>
      <c r="AG19" s="18">
        <v>0.04</v>
      </c>
      <c r="AH19" s="18">
        <v>-0.20014673679164938</v>
      </c>
      <c r="AI19" s="18">
        <v>-0.11795053065642651</v>
      </c>
      <c r="AJ19" s="16">
        <v>3</v>
      </c>
    </row>
    <row r="20" spans="1:36" ht="19" x14ac:dyDescent="0.25">
      <c r="A20" s="17">
        <v>166.2</v>
      </c>
      <c r="B20" s="18">
        <v>-1.59</v>
      </c>
      <c r="C20" s="18">
        <v>-3.08</v>
      </c>
      <c r="D20" s="18"/>
      <c r="E20" s="19">
        <v>1</v>
      </c>
      <c r="F20" s="18">
        <v>-0.92</v>
      </c>
      <c r="G20" s="18"/>
      <c r="H20" s="18">
        <v>-0.11</v>
      </c>
      <c r="I20" s="18">
        <v>-0.08</v>
      </c>
      <c r="J20" s="19">
        <v>1</v>
      </c>
      <c r="K20" s="19"/>
      <c r="L20" s="20">
        <v>3.32400943673608</v>
      </c>
      <c r="M20" s="20">
        <v>2.3774586350479701</v>
      </c>
      <c r="N20" s="20"/>
      <c r="O20" s="20">
        <v>57.640886246751194</v>
      </c>
      <c r="P20" s="20">
        <v>77.915138202473003</v>
      </c>
      <c r="Q20" s="20">
        <v>3.9637758052266578</v>
      </c>
      <c r="R20" s="20">
        <v>0.68603659209151757</v>
      </c>
      <c r="S20" s="20"/>
      <c r="T20" s="8">
        <v>428.1</v>
      </c>
      <c r="U20" s="21">
        <v>7.67</v>
      </c>
      <c r="V20" s="21">
        <v>11.29</v>
      </c>
      <c r="W20" s="21">
        <v>56</v>
      </c>
      <c r="X20" s="21">
        <v>923</v>
      </c>
      <c r="Y20" s="21">
        <v>759</v>
      </c>
      <c r="Z20" s="21">
        <v>57.1</v>
      </c>
      <c r="AA20" s="21">
        <v>23.1</v>
      </c>
      <c r="AB20" s="21">
        <v>24.8</v>
      </c>
      <c r="AC20" s="21">
        <v>3083</v>
      </c>
      <c r="AD20" s="21">
        <v>917</v>
      </c>
      <c r="AE20" s="22">
        <v>2.4900000000000002</v>
      </c>
      <c r="AF20" s="18">
        <v>-0.97830274416856389</v>
      </c>
      <c r="AG20" s="18">
        <v>7.0000000000000007E-2</v>
      </c>
      <c r="AH20" s="18">
        <v>-0.15530747080227947</v>
      </c>
      <c r="AI20" s="18">
        <v>-0.11668518697027785</v>
      </c>
      <c r="AJ20" s="16">
        <v>2</v>
      </c>
    </row>
    <row r="21" spans="1:36" ht="19" x14ac:dyDescent="0.25">
      <c r="A21" s="17">
        <v>175.5</v>
      </c>
      <c r="B21" s="18">
        <v>-1.59</v>
      </c>
      <c r="C21" s="18">
        <v>-3.06</v>
      </c>
      <c r="D21" s="18"/>
      <c r="E21" s="19">
        <v>1</v>
      </c>
      <c r="F21" s="18">
        <v>-1.0205179530226232</v>
      </c>
      <c r="G21" s="18"/>
      <c r="H21" s="18">
        <v>-0.1533377752666043</v>
      </c>
      <c r="I21" s="18">
        <v>-0.1293088405165399</v>
      </c>
      <c r="J21" s="19">
        <v>1</v>
      </c>
      <c r="K21" s="19"/>
      <c r="L21" s="20">
        <v>3.2074677962259202</v>
      </c>
      <c r="M21" s="20">
        <v>2.16091021623054</v>
      </c>
      <c r="N21" s="20"/>
      <c r="O21" s="20">
        <v>90.040042493048063</v>
      </c>
      <c r="P21" s="20">
        <v>57.994338688039157</v>
      </c>
      <c r="Q21" s="20">
        <v>3.5256761554002769</v>
      </c>
      <c r="R21" s="20">
        <v>0.72916716367414913</v>
      </c>
      <c r="S21" s="20"/>
      <c r="T21" s="8">
        <v>497</v>
      </c>
      <c r="U21" s="21">
        <v>7.02</v>
      </c>
      <c r="V21" s="21">
        <v>10.5</v>
      </c>
      <c r="W21" s="21">
        <v>54.5</v>
      </c>
      <c r="X21" s="21">
        <v>912</v>
      </c>
      <c r="Y21" s="21">
        <v>760</v>
      </c>
      <c r="Z21" s="21">
        <v>44.8</v>
      </c>
      <c r="AA21" s="21">
        <v>20.399999999999999</v>
      </c>
      <c r="AB21" s="21">
        <v>14.8</v>
      </c>
      <c r="AC21" s="21">
        <v>5435</v>
      </c>
      <c r="AD21" s="21">
        <v>1347</v>
      </c>
      <c r="AE21" s="22">
        <v>2.4500000000000002</v>
      </c>
      <c r="AF21" s="18">
        <v>-1.0312393224501011</v>
      </c>
      <c r="AG21" s="18">
        <v>0.08</v>
      </c>
      <c r="AH21" s="18">
        <v>-0.17161299926340043</v>
      </c>
      <c r="AI21" s="18">
        <v>-0.13847117263114198</v>
      </c>
      <c r="AJ21" s="16">
        <v>3</v>
      </c>
    </row>
    <row r="22" spans="1:36" ht="19" x14ac:dyDescent="0.25">
      <c r="A22" s="17">
        <v>184.7</v>
      </c>
      <c r="B22" s="18">
        <v>-1.52</v>
      </c>
      <c r="C22" s="18">
        <v>-3.03</v>
      </c>
      <c r="D22" s="18"/>
      <c r="E22" s="19">
        <v>1</v>
      </c>
      <c r="F22" s="18">
        <v>-0.96</v>
      </c>
      <c r="G22" s="18"/>
      <c r="H22" s="18">
        <v>-0.12</v>
      </c>
      <c r="I22" s="18">
        <v>-7.0000000000000007E-2</v>
      </c>
      <c r="J22" s="19">
        <v>1</v>
      </c>
      <c r="K22" s="19"/>
      <c r="L22" s="20">
        <v>1.25637747947194</v>
      </c>
      <c r="M22" s="20">
        <v>1.68393607062134</v>
      </c>
      <c r="N22" s="20"/>
      <c r="O22" s="20">
        <v>42.63017397059</v>
      </c>
      <c r="P22" s="20">
        <v>29.865929355381574</v>
      </c>
      <c r="Q22" s="20">
        <v>3.1456803245809284</v>
      </c>
      <c r="R22" s="20">
        <v>0.6257184023194462</v>
      </c>
      <c r="S22" s="20"/>
      <c r="T22" s="8">
        <v>620.79999999999995</v>
      </c>
      <c r="U22" s="21">
        <v>7.38</v>
      </c>
      <c r="V22" s="21">
        <v>19.059999999999999</v>
      </c>
      <c r="W22" s="21">
        <v>54</v>
      </c>
      <c r="X22" s="21">
        <v>925</v>
      </c>
      <c r="Y22" s="21">
        <v>776</v>
      </c>
      <c r="Z22" s="21">
        <v>29</v>
      </c>
      <c r="AA22" s="21">
        <v>13.4</v>
      </c>
      <c r="AB22" s="21">
        <v>2.1</v>
      </c>
      <c r="AC22" s="21">
        <v>8228</v>
      </c>
      <c r="AD22" s="21">
        <v>4030</v>
      </c>
      <c r="AE22" s="22">
        <v>2.4</v>
      </c>
      <c r="AF22" s="18">
        <v>-1.0086359614479989</v>
      </c>
      <c r="AG22" s="18">
        <v>0.08</v>
      </c>
      <c r="AH22" s="18">
        <v>-0.14674158275040927</v>
      </c>
      <c r="AI22" s="18">
        <v>-0.10214250739773445</v>
      </c>
      <c r="AJ22" s="16">
        <v>2</v>
      </c>
    </row>
    <row r="23" spans="1:36" ht="19" x14ac:dyDescent="0.25">
      <c r="A23" s="17">
        <v>205.1</v>
      </c>
      <c r="B23" s="18"/>
      <c r="C23" s="18"/>
      <c r="D23" s="18"/>
      <c r="E23" s="19"/>
      <c r="F23" s="18">
        <v>-0.85218852804095346</v>
      </c>
      <c r="G23" s="18"/>
      <c r="H23" s="18">
        <v>-7.1225860641399574E-2</v>
      </c>
      <c r="I23" s="18">
        <v>-8.0715477987991502E-2</v>
      </c>
      <c r="J23" s="19">
        <v>1</v>
      </c>
      <c r="K23" s="19"/>
      <c r="L23" s="20">
        <v>1.17220989610065</v>
      </c>
      <c r="M23" s="20">
        <v>1.7098046186481699</v>
      </c>
      <c r="N23" s="20"/>
      <c r="O23" s="20">
        <v>41.60897840486124</v>
      </c>
      <c r="P23" s="20">
        <v>238.58913306326673</v>
      </c>
      <c r="Q23" s="20">
        <v>1.9193784908597762</v>
      </c>
      <c r="R23" s="20">
        <v>1.0458596157115045</v>
      </c>
      <c r="S23" s="20"/>
      <c r="T23" s="21">
        <v>708.3</v>
      </c>
      <c r="U23" s="21">
        <v>7</v>
      </c>
      <c r="V23" s="21">
        <v>11.2</v>
      </c>
      <c r="W23" s="21">
        <v>52.5</v>
      </c>
      <c r="X23" s="21">
        <v>920</v>
      </c>
      <c r="Y23" s="21">
        <v>785</v>
      </c>
      <c r="Z23" s="21">
        <v>27</v>
      </c>
      <c r="AA23" s="21">
        <v>11.5</v>
      </c>
      <c r="AB23" s="21">
        <v>1.2</v>
      </c>
      <c r="AC23" s="21">
        <v>10433</v>
      </c>
      <c r="AD23" s="21">
        <v>3725</v>
      </c>
      <c r="AE23" s="22">
        <v>2.2000000000000002</v>
      </c>
      <c r="AF23" s="18">
        <v>-1.0356474230650223</v>
      </c>
      <c r="AG23" s="18">
        <v>7.0000000000000007E-2</v>
      </c>
      <c r="AH23" s="18">
        <v>-0.17243725290446474</v>
      </c>
      <c r="AI23" s="18">
        <v>-0.10303586376568985</v>
      </c>
      <c r="AJ23" s="16">
        <v>3</v>
      </c>
    </row>
    <row r="24" spans="1:36" ht="19" x14ac:dyDescent="0.25">
      <c r="A24" s="17">
        <v>207.1</v>
      </c>
      <c r="B24" s="18"/>
      <c r="C24" s="18"/>
      <c r="D24" s="18"/>
      <c r="E24" s="19"/>
      <c r="F24" s="18">
        <v>-1.06</v>
      </c>
      <c r="G24" s="18"/>
      <c r="H24" s="18">
        <v>-0.17</v>
      </c>
      <c r="I24" s="18">
        <v>-0.11</v>
      </c>
      <c r="J24" s="19">
        <v>1</v>
      </c>
      <c r="K24" s="19"/>
      <c r="L24" s="20">
        <v>1.2961202486312</v>
      </c>
      <c r="M24" s="20">
        <v>1.2908283755817</v>
      </c>
      <c r="N24" s="20"/>
      <c r="O24" s="20">
        <v>29.594977233125682</v>
      </c>
      <c r="P24" s="20">
        <v>198.33310192477981</v>
      </c>
      <c r="Q24" s="20">
        <v>1.6484006055007929</v>
      </c>
      <c r="R24" s="20">
        <v>1.0962142878639385</v>
      </c>
      <c r="S24" s="20"/>
      <c r="T24" s="21"/>
      <c r="U24" s="21"/>
      <c r="V24" s="21"/>
      <c r="W24" s="21"/>
      <c r="X24" s="21"/>
      <c r="Y24" s="21"/>
      <c r="Z24" s="21"/>
      <c r="AA24" s="21"/>
      <c r="AB24" s="21"/>
      <c r="AC24" s="21"/>
      <c r="AD24" s="21"/>
      <c r="AE24" s="22"/>
      <c r="AF24" s="18"/>
      <c r="AG24" s="18"/>
      <c r="AH24" s="18"/>
      <c r="AI24" s="18"/>
      <c r="AJ24" s="16"/>
    </row>
    <row r="25" spans="1:36" ht="19" x14ac:dyDescent="0.25">
      <c r="A25" s="17">
        <v>220.4</v>
      </c>
      <c r="B25" s="18">
        <v>-1.59</v>
      </c>
      <c r="C25" s="18">
        <v>-2.98</v>
      </c>
      <c r="D25" s="18"/>
      <c r="E25" s="19">
        <v>1</v>
      </c>
      <c r="F25" s="18">
        <v>-1.0302942830721999</v>
      </c>
      <c r="G25" s="18">
        <v>7.0000000000000007E-2</v>
      </c>
      <c r="H25" s="18">
        <v>-0.15810671675420274</v>
      </c>
      <c r="I25" s="18">
        <v>-2.5918207407993332E-2</v>
      </c>
      <c r="J25" s="19">
        <v>2</v>
      </c>
      <c r="K25" s="19"/>
      <c r="L25" s="20">
        <v>2.5577076067007098</v>
      </c>
      <c r="M25" s="20">
        <v>2.1943809503306402</v>
      </c>
      <c r="N25" s="20"/>
      <c r="O25" s="20">
        <v>32.038186453600012</v>
      </c>
      <c r="P25" s="20">
        <v>148.41873421811539</v>
      </c>
      <c r="Q25" s="20">
        <v>1.6021620285825362</v>
      </c>
      <c r="R25" s="20">
        <v>0.56898349374048451</v>
      </c>
      <c r="S25" s="20"/>
      <c r="T25" s="21"/>
      <c r="U25" s="21"/>
      <c r="V25" s="21"/>
      <c r="W25" s="21"/>
      <c r="X25" s="21"/>
      <c r="Y25" s="21"/>
      <c r="Z25" s="21"/>
      <c r="AA25" s="21"/>
      <c r="AB25" s="21"/>
      <c r="AC25" s="21"/>
      <c r="AD25" s="21"/>
      <c r="AE25" s="22"/>
      <c r="AF25" s="18"/>
      <c r="AG25" s="18"/>
      <c r="AH25" s="18"/>
      <c r="AI25" s="18"/>
      <c r="AJ25" s="16"/>
    </row>
    <row r="26" spans="1:36" ht="19" x14ac:dyDescent="0.25">
      <c r="A26" s="17">
        <v>229.5</v>
      </c>
      <c r="B26" s="18">
        <v>-1.48</v>
      </c>
      <c r="C26" s="18">
        <v>-2.92</v>
      </c>
      <c r="D26" s="18"/>
      <c r="E26" s="19"/>
      <c r="F26" s="18">
        <v>-1.03</v>
      </c>
      <c r="G26" s="18">
        <v>0.03</v>
      </c>
      <c r="H26" s="18">
        <v>-0.19500000000000001</v>
      </c>
      <c r="I26" s="18">
        <v>-0.08</v>
      </c>
      <c r="J26" s="19">
        <v>2</v>
      </c>
      <c r="K26" s="19"/>
      <c r="L26" s="20">
        <v>2.2675127480016299</v>
      </c>
      <c r="M26" s="20">
        <v>0.796584486468355</v>
      </c>
      <c r="N26" s="20"/>
      <c r="O26" s="20">
        <v>34.400767221426257</v>
      </c>
      <c r="P26" s="20">
        <v>178.52700466745517</v>
      </c>
      <c r="Q26" s="20">
        <v>1.7646882249527267</v>
      </c>
      <c r="R26" s="20">
        <v>0.73909118432150367</v>
      </c>
      <c r="S26" s="20"/>
      <c r="T26" s="21"/>
      <c r="U26" s="21"/>
      <c r="V26" s="21"/>
      <c r="W26" s="21"/>
      <c r="X26" s="21"/>
      <c r="Y26" s="21"/>
      <c r="Z26" s="21"/>
      <c r="AA26" s="21"/>
      <c r="AB26" s="21"/>
      <c r="AC26" s="21"/>
      <c r="AD26" s="21"/>
      <c r="AE26" s="22"/>
      <c r="AF26" s="18"/>
      <c r="AG26" s="18"/>
      <c r="AH26" s="18"/>
      <c r="AI26" s="18"/>
      <c r="AJ26" s="16"/>
    </row>
    <row r="27" spans="1:36" ht="19" x14ac:dyDescent="0.25">
      <c r="A27" s="17">
        <v>238.6</v>
      </c>
      <c r="B27" s="18">
        <v>-1.51</v>
      </c>
      <c r="C27" s="18">
        <v>-2.93</v>
      </c>
      <c r="D27" s="18"/>
      <c r="E27" s="19">
        <v>1</v>
      </c>
      <c r="F27" s="18">
        <v>-0.99493264817326887</v>
      </c>
      <c r="G27" s="18"/>
      <c r="H27" s="18">
        <v>-0.14085713875472416</v>
      </c>
      <c r="I27" s="18">
        <v>-0.1151324445311519</v>
      </c>
      <c r="J27" s="19">
        <v>1</v>
      </c>
      <c r="K27" s="19"/>
      <c r="L27" s="20">
        <v>2.5899605908297199</v>
      </c>
      <c r="M27" s="20">
        <v>2.10155792266709</v>
      </c>
      <c r="N27" s="20"/>
      <c r="O27" s="20">
        <v>25.820613703792198</v>
      </c>
      <c r="P27" s="20">
        <v>77.400644754117963</v>
      </c>
      <c r="Q27" s="20">
        <v>1.4824821617445734</v>
      </c>
      <c r="R27" s="20">
        <v>0.68225005552820761</v>
      </c>
      <c r="S27" s="20"/>
      <c r="T27" s="21"/>
      <c r="U27" s="21"/>
      <c r="V27" s="21"/>
      <c r="W27" s="21"/>
      <c r="X27" s="21"/>
      <c r="Y27" s="21"/>
      <c r="Z27" s="21"/>
      <c r="AA27" s="21"/>
      <c r="AB27" s="21"/>
      <c r="AC27" s="21"/>
      <c r="AD27" s="21"/>
      <c r="AE27" s="22"/>
      <c r="AF27" s="18"/>
      <c r="AG27" s="18"/>
      <c r="AH27" s="18"/>
      <c r="AI27" s="18"/>
      <c r="AJ27" s="16"/>
    </row>
    <row r="28" spans="1:36" ht="19" x14ac:dyDescent="0.25">
      <c r="A28" s="17">
        <v>254.1</v>
      </c>
      <c r="B28" s="18">
        <v>-1.72</v>
      </c>
      <c r="C28" s="18">
        <v>-3.2</v>
      </c>
      <c r="D28" s="18"/>
      <c r="E28" s="19">
        <v>1</v>
      </c>
      <c r="F28" s="18">
        <v>-0.97039036274855217</v>
      </c>
      <c r="G28" s="18"/>
      <c r="H28" s="18">
        <v>-2.5454046404804753E-2</v>
      </c>
      <c r="I28" s="18">
        <v>1.3549202591778275E-2</v>
      </c>
      <c r="J28" s="19">
        <v>1</v>
      </c>
      <c r="K28" s="19"/>
      <c r="L28" s="20">
        <v>1.6686623247577099</v>
      </c>
      <c r="M28" s="20">
        <v>1.24421277457998</v>
      </c>
      <c r="N28" s="20"/>
      <c r="O28" s="20">
        <v>38.052287276396768</v>
      </c>
      <c r="P28" s="20">
        <v>43.468277377672727</v>
      </c>
      <c r="Q28" s="20">
        <v>1.268953838585954</v>
      </c>
      <c r="R28" s="20">
        <v>1.2098158753824837</v>
      </c>
      <c r="S28" s="20"/>
      <c r="T28" s="21"/>
      <c r="U28" s="21"/>
      <c r="V28" s="21"/>
      <c r="W28" s="21"/>
      <c r="X28" s="21"/>
      <c r="Y28" s="21"/>
      <c r="Z28" s="21"/>
      <c r="AA28" s="21"/>
      <c r="AB28" s="21"/>
      <c r="AC28" s="21"/>
      <c r="AD28" s="21"/>
      <c r="AE28" s="22"/>
      <c r="AF28" s="18"/>
      <c r="AG28" s="18"/>
      <c r="AH28" s="18"/>
      <c r="AI28" s="18"/>
      <c r="AJ28" s="16"/>
    </row>
    <row r="29" spans="1:36" ht="19" x14ac:dyDescent="0.25">
      <c r="A29" s="17">
        <v>269.7</v>
      </c>
      <c r="B29" s="18">
        <v>-1.6</v>
      </c>
      <c r="C29" s="18">
        <v>-3.11</v>
      </c>
      <c r="D29" s="18"/>
      <c r="E29" s="19">
        <v>1</v>
      </c>
      <c r="F29" s="18">
        <v>-0.89</v>
      </c>
      <c r="G29" s="18"/>
      <c r="H29" s="18">
        <v>-0.09</v>
      </c>
      <c r="I29" s="18">
        <v>-7.0000000000000007E-2</v>
      </c>
      <c r="J29" s="19">
        <v>1</v>
      </c>
      <c r="K29" s="19"/>
      <c r="L29" s="20">
        <v>1.5783544731999799</v>
      </c>
      <c r="M29" s="20">
        <v>0.62811839825549498</v>
      </c>
      <c r="N29" s="20"/>
      <c r="O29" s="20">
        <v>35.795799557596482</v>
      </c>
      <c r="P29" s="20">
        <v>69.631122755911719</v>
      </c>
      <c r="Q29" s="20">
        <v>1.4366763881551394</v>
      </c>
      <c r="R29" s="20">
        <v>0.78836234012450512</v>
      </c>
      <c r="S29" s="20"/>
      <c r="T29" s="21"/>
      <c r="U29" s="21"/>
      <c r="V29" s="21"/>
      <c r="W29" s="21"/>
      <c r="X29" s="21"/>
      <c r="Y29" s="21"/>
      <c r="Z29" s="21"/>
      <c r="AA29" s="21"/>
      <c r="AB29" s="21"/>
      <c r="AC29" s="21"/>
      <c r="AD29" s="21"/>
      <c r="AE29" s="22"/>
      <c r="AF29" s="18"/>
      <c r="AG29" s="18"/>
      <c r="AH29" s="18"/>
      <c r="AI29" s="18"/>
      <c r="AJ29" s="16"/>
    </row>
    <row r="30" spans="1:36" ht="19" x14ac:dyDescent="0.25">
      <c r="A30" s="17">
        <v>287</v>
      </c>
      <c r="B30" s="18">
        <v>-1.62</v>
      </c>
      <c r="C30" s="18">
        <v>-3.0750000000000002</v>
      </c>
      <c r="D30" s="18">
        <v>0.05</v>
      </c>
      <c r="E30" s="19">
        <v>2</v>
      </c>
      <c r="F30" s="18">
        <v>-1.016823542861083</v>
      </c>
      <c r="G30" s="18">
        <v>0.12</v>
      </c>
      <c r="H30" s="18">
        <v>-9.3978623910405651E-2</v>
      </c>
      <c r="I30" s="18">
        <v>-3.9619038493494678E-2</v>
      </c>
      <c r="J30" s="19">
        <v>2</v>
      </c>
      <c r="K30" s="19"/>
      <c r="L30" s="20">
        <v>1.86303805174393</v>
      </c>
      <c r="M30" s="20">
        <v>1.3139055513053901</v>
      </c>
      <c r="N30" s="20"/>
      <c r="O30" s="20">
        <v>45.619684798266974</v>
      </c>
      <c r="P30" s="20">
        <v>141.95779223082343</v>
      </c>
      <c r="Q30" s="20">
        <v>1.652987200141713</v>
      </c>
      <c r="R30" s="20">
        <v>0.8668200630910875</v>
      </c>
      <c r="S30" s="20"/>
      <c r="T30" s="21"/>
      <c r="U30" s="21"/>
      <c r="V30" s="21"/>
      <c r="W30" s="21"/>
      <c r="X30" s="21"/>
      <c r="Y30" s="21"/>
      <c r="Z30" s="21"/>
      <c r="AA30" s="21"/>
      <c r="AB30" s="21"/>
      <c r="AC30" s="21"/>
      <c r="AD30" s="21"/>
      <c r="AE30" s="22"/>
      <c r="AF30" s="18"/>
      <c r="AG30" s="18"/>
      <c r="AH30" s="18"/>
      <c r="AI30" s="18"/>
      <c r="AJ30" s="16"/>
    </row>
    <row r="31" spans="1:36" ht="19" x14ac:dyDescent="0.25">
      <c r="A31" s="17">
        <v>295.2</v>
      </c>
      <c r="B31" s="18">
        <v>-1.65</v>
      </c>
      <c r="C31" s="18">
        <v>-3.12</v>
      </c>
      <c r="D31" s="18"/>
      <c r="E31" s="19">
        <v>1</v>
      </c>
      <c r="F31" s="18">
        <v>-1.0550000000000002</v>
      </c>
      <c r="G31" s="18">
        <v>7.0000000000000007E-2</v>
      </c>
      <c r="H31" s="18">
        <v>-0.14000000000000001</v>
      </c>
      <c r="I31" s="18">
        <v>-0.04</v>
      </c>
      <c r="J31" s="19">
        <v>2</v>
      </c>
      <c r="K31" s="19"/>
      <c r="L31" s="20">
        <v>1.74838512221998</v>
      </c>
      <c r="M31" s="20">
        <v>2.18391966733811</v>
      </c>
      <c r="N31" s="20"/>
      <c r="O31" s="20">
        <v>147.05066921515791</v>
      </c>
      <c r="P31" s="20">
        <v>105.5543542113269</v>
      </c>
      <c r="Q31" s="20">
        <v>1.4242601402507997</v>
      </c>
      <c r="R31" s="20">
        <v>0.40917659684783858</v>
      </c>
      <c r="S31" s="20"/>
      <c r="T31" s="21"/>
      <c r="U31" s="21"/>
      <c r="V31" s="21"/>
      <c r="W31" s="21"/>
      <c r="X31" s="21"/>
      <c r="Y31" s="21"/>
      <c r="Z31" s="21"/>
      <c r="AA31" s="21"/>
      <c r="AB31" s="21"/>
      <c r="AC31" s="21"/>
      <c r="AD31" s="21"/>
      <c r="AE31" s="22"/>
      <c r="AF31" s="18"/>
      <c r="AG31" s="18"/>
      <c r="AH31" s="18"/>
      <c r="AI31" s="18"/>
      <c r="AJ31" s="16"/>
    </row>
    <row r="32" spans="1:36" ht="19" x14ac:dyDescent="0.25">
      <c r="A32" s="17">
        <v>304.5</v>
      </c>
      <c r="B32" s="18">
        <v>-1.64</v>
      </c>
      <c r="C32" s="18">
        <v>-3.4</v>
      </c>
      <c r="D32" s="18"/>
      <c r="E32" s="19">
        <v>1</v>
      </c>
      <c r="F32" s="18">
        <v>-0.79538268598647954</v>
      </c>
      <c r="G32" s="18">
        <v>0.03</v>
      </c>
      <c r="H32" s="18">
        <v>1.2897974601310267E-2</v>
      </c>
      <c r="I32" s="18">
        <v>1.3770794678680254E-2</v>
      </c>
      <c r="J32" s="19">
        <v>2</v>
      </c>
      <c r="K32" s="19"/>
      <c r="L32" s="20">
        <v>1.3412894104802799</v>
      </c>
      <c r="M32" s="20">
        <v>1.00280781093476</v>
      </c>
      <c r="N32" s="20"/>
      <c r="O32" s="20">
        <v>34.747730990208012</v>
      </c>
      <c r="P32" s="20">
        <v>78.910452485233478</v>
      </c>
      <c r="Q32" s="20">
        <v>1.6041830729503277</v>
      </c>
      <c r="R32" s="20">
        <v>0.55920564430533792</v>
      </c>
      <c r="S32" s="20"/>
      <c r="T32" s="21"/>
      <c r="U32" s="21"/>
      <c r="V32" s="21"/>
      <c r="W32" s="21"/>
      <c r="X32" s="21"/>
      <c r="Y32" s="21"/>
      <c r="Z32" s="21"/>
      <c r="AA32" s="21"/>
      <c r="AB32" s="21"/>
      <c r="AC32" s="21"/>
      <c r="AD32" s="21"/>
      <c r="AE32" s="22"/>
      <c r="AF32" s="18"/>
      <c r="AG32" s="18"/>
      <c r="AH32" s="18"/>
      <c r="AI32" s="18"/>
      <c r="AJ32" s="16"/>
    </row>
    <row r="33" spans="1:36" ht="19" x14ac:dyDescent="0.25">
      <c r="A33" s="17">
        <v>322.89999999999998</v>
      </c>
      <c r="B33" s="18">
        <v>-1.62</v>
      </c>
      <c r="C33" s="18">
        <v>-3.09</v>
      </c>
      <c r="D33" s="18">
        <v>0.04</v>
      </c>
      <c r="E33" s="19">
        <v>2</v>
      </c>
      <c r="F33" s="18">
        <v>-1.1611133892095338</v>
      </c>
      <c r="G33" s="18"/>
      <c r="H33" s="18">
        <v>-0.11627453519574837</v>
      </c>
      <c r="I33" s="18">
        <v>-8.3250882494445566E-2</v>
      </c>
      <c r="J33" s="19">
        <v>1</v>
      </c>
      <c r="K33" s="19"/>
      <c r="L33" s="20">
        <v>1.2605730635386601</v>
      </c>
      <c r="M33" s="20">
        <v>1.46148147490699</v>
      </c>
      <c r="N33" s="20"/>
      <c r="O33" s="20">
        <v>40.039613533723184</v>
      </c>
      <c r="P33" s="20">
        <v>70.883940595918901</v>
      </c>
      <c r="Q33" s="20">
        <v>1.5368610822431767</v>
      </c>
      <c r="R33" s="20">
        <v>0.62417574029808687</v>
      </c>
      <c r="S33" s="20"/>
      <c r="T33" s="21"/>
      <c r="U33" s="21"/>
      <c r="V33" s="21"/>
      <c r="W33" s="21"/>
      <c r="X33" s="21"/>
      <c r="Y33" s="21"/>
      <c r="Z33" s="21"/>
      <c r="AA33" s="21"/>
      <c r="AB33" s="21"/>
      <c r="AC33" s="21"/>
      <c r="AD33" s="21"/>
      <c r="AE33" s="22"/>
      <c r="AF33" s="18"/>
      <c r="AG33" s="18"/>
      <c r="AH33" s="18"/>
      <c r="AI33" s="18"/>
      <c r="AJ33" s="16"/>
    </row>
    <row r="34" spans="1:36" ht="19" x14ac:dyDescent="0.25">
      <c r="A34" s="17">
        <v>332.2</v>
      </c>
      <c r="B34" s="18"/>
      <c r="C34" s="18"/>
      <c r="D34" s="18"/>
      <c r="E34" s="19"/>
      <c r="F34" s="18">
        <v>-0.87</v>
      </c>
      <c r="G34" s="18">
        <v>0.03</v>
      </c>
      <c r="H34" s="18">
        <v>-0.08</v>
      </c>
      <c r="I34" s="18">
        <v>-0.08</v>
      </c>
      <c r="J34" s="19">
        <v>2</v>
      </c>
      <c r="K34" s="19"/>
      <c r="L34" s="20">
        <v>1.17592719251625</v>
      </c>
      <c r="M34" s="20">
        <v>1.16551676342258</v>
      </c>
      <c r="N34" s="20"/>
      <c r="O34" s="20">
        <v>27.533528802238823</v>
      </c>
      <c r="P34" s="20">
        <v>81.038898911742095</v>
      </c>
      <c r="Q34" s="20">
        <v>1.8736592746561997</v>
      </c>
      <c r="R34" s="20">
        <v>1.3031809768154119</v>
      </c>
      <c r="S34" s="20"/>
      <c r="T34" s="21"/>
      <c r="U34" s="21"/>
      <c r="V34" s="21"/>
      <c r="W34" s="21"/>
      <c r="X34" s="21"/>
      <c r="Y34" s="21"/>
      <c r="Z34" s="21"/>
      <c r="AA34" s="21"/>
      <c r="AB34" s="21"/>
      <c r="AC34" s="21"/>
      <c r="AD34" s="21"/>
      <c r="AE34" s="22"/>
      <c r="AF34" s="18"/>
      <c r="AG34" s="18"/>
      <c r="AH34" s="18"/>
      <c r="AI34" s="18"/>
      <c r="AJ34" s="16"/>
    </row>
    <row r="35" spans="1:36" ht="19" x14ac:dyDescent="0.25">
      <c r="A35" s="17">
        <v>341.4</v>
      </c>
      <c r="B35" s="18"/>
      <c r="C35" s="18"/>
      <c r="D35" s="18"/>
      <c r="E35" s="19"/>
      <c r="F35" s="18">
        <v>-1.1265789044114518</v>
      </c>
      <c r="G35" s="18">
        <v>0.02</v>
      </c>
      <c r="H35" s="18">
        <v>-0.14886212941058122</v>
      </c>
      <c r="I35" s="18">
        <v>-8.3203294650280812E-2</v>
      </c>
      <c r="J35" s="19">
        <v>2</v>
      </c>
      <c r="K35" s="19"/>
      <c r="L35" s="20">
        <v>1.4644037723337</v>
      </c>
      <c r="M35" s="20">
        <v>1.67233668619748</v>
      </c>
      <c r="N35" s="20"/>
      <c r="O35" s="20">
        <v>20.944174294337166</v>
      </c>
      <c r="P35" s="20">
        <v>162.66135967973315</v>
      </c>
      <c r="Q35" s="20">
        <v>1.7105084266980937</v>
      </c>
      <c r="R35" s="20">
        <v>0.68939967250075429</v>
      </c>
      <c r="S35" s="20"/>
      <c r="T35" s="21"/>
      <c r="U35" s="21"/>
      <c r="V35" s="21"/>
      <c r="W35" s="21"/>
      <c r="X35" s="21"/>
      <c r="Y35" s="21"/>
      <c r="Z35" s="21"/>
      <c r="AA35" s="21"/>
      <c r="AB35" s="21"/>
      <c r="AC35" s="21"/>
      <c r="AD35" s="21"/>
      <c r="AE35" s="22"/>
      <c r="AF35" s="18"/>
      <c r="AG35" s="18"/>
      <c r="AH35" s="18"/>
      <c r="AI35" s="18"/>
      <c r="AJ35" s="16"/>
    </row>
    <row r="36" spans="1:36" ht="19" x14ac:dyDescent="0.25">
      <c r="A36" s="17">
        <v>350.6</v>
      </c>
      <c r="B36" s="18">
        <v>-1.69</v>
      </c>
      <c r="C36" s="18">
        <v>-3.2</v>
      </c>
      <c r="D36" s="18"/>
      <c r="E36" s="19">
        <v>1</v>
      </c>
      <c r="F36" s="18">
        <v>-0.93</v>
      </c>
      <c r="G36" s="18"/>
      <c r="H36" s="18">
        <v>-0.11</v>
      </c>
      <c r="I36" s="18">
        <v>-0.09</v>
      </c>
      <c r="J36" s="19">
        <v>1</v>
      </c>
      <c r="K36" s="19"/>
      <c r="L36" s="20">
        <v>1.4921294171250701</v>
      </c>
      <c r="M36" s="20">
        <v>1.77124421508923</v>
      </c>
      <c r="N36" s="20"/>
      <c r="O36" s="20">
        <v>23.061185981491402</v>
      </c>
      <c r="P36" s="20">
        <v>81.794270138573367</v>
      </c>
      <c r="Q36" s="20">
        <v>2.1241345297202989</v>
      </c>
      <c r="R36" s="20">
        <v>0.6324837170301969</v>
      </c>
      <c r="S36" s="20"/>
      <c r="T36" s="21"/>
      <c r="U36" s="21"/>
      <c r="V36" s="21"/>
      <c r="W36" s="21"/>
      <c r="X36" s="21"/>
      <c r="Y36" s="21"/>
      <c r="Z36" s="21"/>
      <c r="AA36" s="21"/>
      <c r="AB36" s="21"/>
      <c r="AC36" s="21"/>
      <c r="AD36" s="21"/>
      <c r="AE36" s="22"/>
      <c r="AF36" s="18"/>
      <c r="AG36" s="18"/>
      <c r="AH36" s="18"/>
      <c r="AI36" s="18"/>
      <c r="AJ36" s="16"/>
    </row>
    <row r="37" spans="1:36" ht="19" x14ac:dyDescent="0.25">
      <c r="A37" s="17">
        <v>359.8</v>
      </c>
      <c r="B37" s="18">
        <v>-1.74</v>
      </c>
      <c r="C37" s="18">
        <v>-3.34</v>
      </c>
      <c r="D37" s="18"/>
      <c r="E37" s="19">
        <v>1</v>
      </c>
      <c r="F37" s="18">
        <v>-1.052806537936934</v>
      </c>
      <c r="G37" s="18">
        <v>0.01</v>
      </c>
      <c r="H37" s="18">
        <v>-0.11301814537509662</v>
      </c>
      <c r="I37" s="18">
        <v>-5.9850095135415247E-2</v>
      </c>
      <c r="J37" s="19">
        <v>2</v>
      </c>
      <c r="K37" s="19"/>
      <c r="L37" s="20">
        <v>3.08183700317799</v>
      </c>
      <c r="M37" s="20">
        <v>2.0472229974834999</v>
      </c>
      <c r="N37" s="20"/>
      <c r="O37" s="20">
        <v>22.756631079572152</v>
      </c>
      <c r="P37" s="20">
        <v>81.167954755237318</v>
      </c>
      <c r="Q37" s="20">
        <v>1.9997451940720463</v>
      </c>
      <c r="R37" s="20">
        <v>0.62324714061041064</v>
      </c>
      <c r="S37" s="20"/>
      <c r="T37" s="21"/>
      <c r="U37" s="21"/>
      <c r="V37" s="21"/>
      <c r="W37" s="21"/>
      <c r="X37" s="21"/>
      <c r="Y37" s="21"/>
      <c r="Z37" s="21"/>
      <c r="AA37" s="21"/>
      <c r="AB37" s="21"/>
      <c r="AC37" s="21"/>
      <c r="AD37" s="21"/>
      <c r="AE37" s="22"/>
      <c r="AF37" s="18"/>
      <c r="AG37" s="18"/>
      <c r="AH37" s="18"/>
      <c r="AI37" s="18"/>
      <c r="AJ37" s="16"/>
    </row>
    <row r="38" spans="1:36" ht="19" x14ac:dyDescent="0.25">
      <c r="A38" s="17">
        <v>368.5</v>
      </c>
      <c r="B38" s="18">
        <v>-1.68</v>
      </c>
      <c r="C38" s="18">
        <v>-3.45</v>
      </c>
      <c r="D38" s="18"/>
      <c r="E38" s="19">
        <v>1</v>
      </c>
      <c r="F38" s="18">
        <v>-1.08</v>
      </c>
      <c r="G38" s="18"/>
      <c r="H38" s="18">
        <v>-0.18</v>
      </c>
      <c r="I38" s="18">
        <v>-0.08</v>
      </c>
      <c r="J38" s="19">
        <v>1</v>
      </c>
      <c r="K38" s="19"/>
      <c r="L38" s="20"/>
      <c r="M38" s="20"/>
      <c r="N38" s="20"/>
      <c r="O38" s="20">
        <v>20.907795529185481</v>
      </c>
      <c r="P38" s="20">
        <v>142.70358248468284</v>
      </c>
      <c r="Q38" s="20">
        <v>1.7035751541010979</v>
      </c>
      <c r="R38" s="20">
        <v>0.5811460008217052</v>
      </c>
      <c r="S38" s="20"/>
      <c r="T38" s="21"/>
      <c r="U38" s="21"/>
      <c r="V38" s="21"/>
      <c r="W38" s="21"/>
      <c r="X38" s="21"/>
      <c r="Y38" s="21"/>
      <c r="Z38" s="21"/>
      <c r="AA38" s="21"/>
      <c r="AB38" s="21"/>
      <c r="AC38" s="21"/>
      <c r="AD38" s="21"/>
      <c r="AE38" s="22"/>
      <c r="AF38" s="18"/>
      <c r="AG38" s="18"/>
      <c r="AH38" s="18"/>
      <c r="AI38" s="18"/>
      <c r="AJ38" s="16"/>
    </row>
    <row r="39" spans="1:36" ht="19" x14ac:dyDescent="0.25">
      <c r="A39" s="17">
        <v>497.4</v>
      </c>
      <c r="B39" s="18">
        <v>-1.6</v>
      </c>
      <c r="C39" s="18">
        <v>-3.03</v>
      </c>
      <c r="D39" s="18"/>
      <c r="E39" s="19">
        <v>1</v>
      </c>
      <c r="F39" s="18">
        <v>-1.2059460942323867</v>
      </c>
      <c r="G39" s="18">
        <v>7.0000000000000007E-2</v>
      </c>
      <c r="H39" s="18">
        <v>-0.17538117736487271</v>
      </c>
      <c r="I39" s="18">
        <v>-9.5607133852656082E-2</v>
      </c>
      <c r="J39" s="19">
        <v>3</v>
      </c>
      <c r="K39" s="19"/>
      <c r="L39" s="20">
        <v>1.82999621281949</v>
      </c>
      <c r="M39" s="20">
        <v>1.5096876405649799</v>
      </c>
      <c r="N39" s="20"/>
      <c r="O39" s="20">
        <v>20.794943424829857</v>
      </c>
      <c r="P39" s="20">
        <v>104.50977818300876</v>
      </c>
      <c r="Q39" s="20">
        <v>3.7462701394318123</v>
      </c>
      <c r="R39" s="20">
        <v>0.69265690057709395</v>
      </c>
      <c r="S39" s="20"/>
      <c r="T39" s="21"/>
      <c r="U39" s="21"/>
      <c r="V39" s="21"/>
      <c r="W39" s="21"/>
      <c r="X39" s="21"/>
      <c r="Y39" s="21"/>
      <c r="Z39" s="21"/>
      <c r="AA39" s="21"/>
      <c r="AB39" s="21"/>
      <c r="AC39" s="21"/>
      <c r="AD39" s="21"/>
      <c r="AE39" s="22"/>
      <c r="AF39" s="18"/>
      <c r="AG39" s="18"/>
      <c r="AH39" s="18"/>
      <c r="AI39" s="18"/>
      <c r="AJ39" s="16"/>
    </row>
    <row r="40" spans="1:36" ht="19" x14ac:dyDescent="0.25">
      <c r="A40" s="17">
        <v>513.9</v>
      </c>
      <c r="B40" s="18">
        <v>-1.56</v>
      </c>
      <c r="C40" s="18">
        <v>-2.96</v>
      </c>
      <c r="D40" s="18"/>
      <c r="E40" s="19">
        <v>1</v>
      </c>
      <c r="F40" s="18">
        <v>-1.1000000000000001</v>
      </c>
      <c r="G40" s="18">
        <v>0.05</v>
      </c>
      <c r="H40" s="18">
        <v>-0.17499999999999999</v>
      </c>
      <c r="I40" s="18">
        <v>-0.1</v>
      </c>
      <c r="J40" s="19">
        <v>2</v>
      </c>
      <c r="K40" s="19"/>
      <c r="L40" s="20">
        <v>1.69</v>
      </c>
      <c r="M40" s="20">
        <v>0.74</v>
      </c>
      <c r="N40" s="20"/>
      <c r="O40" s="20">
        <v>13.509879372581141</v>
      </c>
      <c r="P40" s="20">
        <v>136.37350087291574</v>
      </c>
      <c r="Q40" s="20">
        <v>4.5786407513952057</v>
      </c>
      <c r="R40" s="20">
        <v>1.2003475337768765</v>
      </c>
      <c r="S40" s="20"/>
      <c r="T40" s="21"/>
      <c r="U40" s="21"/>
      <c r="V40" s="21"/>
      <c r="W40" s="21"/>
      <c r="X40" s="21"/>
      <c r="Y40" s="21"/>
      <c r="Z40" s="21"/>
      <c r="AA40" s="21"/>
      <c r="AB40" s="21"/>
      <c r="AC40" s="21"/>
      <c r="AD40" s="21"/>
      <c r="AE40" s="22"/>
      <c r="AF40" s="18"/>
      <c r="AG40" s="18"/>
      <c r="AH40" s="18"/>
      <c r="AI40" s="18"/>
      <c r="AJ40" s="16"/>
    </row>
    <row r="41" spans="1:36" ht="19" x14ac:dyDescent="0.25">
      <c r="A41" s="17">
        <v>524</v>
      </c>
      <c r="B41" s="18">
        <v>-1.57</v>
      </c>
      <c r="C41" s="18">
        <v>-2.98</v>
      </c>
      <c r="D41" s="18"/>
      <c r="E41" s="19">
        <v>1</v>
      </c>
      <c r="F41" s="18">
        <v>-1.3114250890664731</v>
      </c>
      <c r="G41" s="18">
        <v>0</v>
      </c>
      <c r="H41" s="18">
        <v>-0.22426507448440092</v>
      </c>
      <c r="I41" s="18">
        <v>-9.6399251356100113E-2</v>
      </c>
      <c r="J41" s="19">
        <v>2</v>
      </c>
      <c r="K41" s="19"/>
      <c r="L41" s="20">
        <v>1.69</v>
      </c>
      <c r="M41" s="20">
        <v>0.74</v>
      </c>
      <c r="N41" s="20"/>
      <c r="O41" s="20">
        <v>14.603236501333507</v>
      </c>
      <c r="P41" s="20">
        <v>78.034502724063884</v>
      </c>
      <c r="Q41" s="20">
        <v>3.3745582355014698</v>
      </c>
      <c r="R41" s="20">
        <v>0.61449501847667498</v>
      </c>
      <c r="S41" s="20"/>
      <c r="T41" s="21"/>
      <c r="U41" s="21"/>
      <c r="V41" s="21"/>
      <c r="W41" s="21"/>
      <c r="X41" s="21"/>
      <c r="Y41" s="21"/>
      <c r="Z41" s="21"/>
      <c r="AA41" s="21"/>
      <c r="AB41" s="21"/>
      <c r="AC41" s="21"/>
      <c r="AD41" s="21"/>
      <c r="AE41" s="22"/>
      <c r="AF41" s="18"/>
      <c r="AG41" s="18"/>
      <c r="AH41" s="18"/>
      <c r="AI41" s="18"/>
      <c r="AJ41" s="16"/>
    </row>
    <row r="42" spans="1:36" ht="19" x14ac:dyDescent="0.25">
      <c r="A42" s="17">
        <v>533.5</v>
      </c>
      <c r="B42" s="18">
        <v>-1.66</v>
      </c>
      <c r="C42" s="18">
        <v>-3.12</v>
      </c>
      <c r="D42" s="18"/>
      <c r="E42" s="19">
        <v>1</v>
      </c>
      <c r="F42" s="18">
        <v>-1.0433333333333332</v>
      </c>
      <c r="G42" s="18">
        <v>0.05</v>
      </c>
      <c r="H42" s="18">
        <v>-0.19999999999999998</v>
      </c>
      <c r="I42" s="18">
        <v>-0.11333333333333333</v>
      </c>
      <c r="J42" s="19">
        <v>4</v>
      </c>
      <c r="K42" s="19"/>
      <c r="L42" s="20">
        <v>1.69</v>
      </c>
      <c r="M42" s="20">
        <v>0.74</v>
      </c>
      <c r="N42" s="20"/>
      <c r="O42" s="20">
        <v>21.620415855932425</v>
      </c>
      <c r="P42" s="20">
        <v>109.61872295531516</v>
      </c>
      <c r="Q42" s="20">
        <v>3.3456764361008933</v>
      </c>
      <c r="R42" s="20">
        <v>0.41041958252748972</v>
      </c>
      <c r="S42" s="20"/>
      <c r="T42" s="21"/>
      <c r="U42" s="21"/>
      <c r="V42" s="21"/>
      <c r="W42" s="21"/>
      <c r="X42" s="21"/>
      <c r="Y42" s="21"/>
      <c r="Z42" s="21"/>
      <c r="AA42" s="21"/>
      <c r="AB42" s="21"/>
      <c r="AC42" s="21"/>
      <c r="AD42" s="21"/>
      <c r="AE42" s="22"/>
      <c r="AF42" s="18"/>
      <c r="AG42" s="18"/>
      <c r="AH42" s="18"/>
      <c r="AI42" s="18"/>
      <c r="AJ42" s="16"/>
    </row>
    <row r="43" spans="1:36" ht="19" x14ac:dyDescent="0.25">
      <c r="A43" s="17">
        <v>629.5</v>
      </c>
      <c r="B43" s="18"/>
      <c r="C43" s="18"/>
      <c r="D43" s="18"/>
      <c r="E43" s="19">
        <v>1</v>
      </c>
      <c r="F43" s="18">
        <v>-1.1150465205842248</v>
      </c>
      <c r="G43" s="18">
        <v>0.12</v>
      </c>
      <c r="H43" s="18">
        <v>-0.12694194663571129</v>
      </c>
      <c r="I43" s="18">
        <v>-9.5567370120766479E-2</v>
      </c>
      <c r="J43" s="19">
        <v>2</v>
      </c>
      <c r="K43" s="19"/>
      <c r="L43" s="20">
        <v>2.66</v>
      </c>
      <c r="M43" s="20">
        <v>0.76</v>
      </c>
      <c r="N43" s="20"/>
      <c r="O43" s="20">
        <v>31.303121743752083</v>
      </c>
      <c r="P43" s="20">
        <v>38.153317239979877</v>
      </c>
      <c r="Q43" s="20">
        <v>3.9025762397118817</v>
      </c>
      <c r="R43" s="20">
        <v>0.32107644857414719</v>
      </c>
      <c r="S43" s="20"/>
      <c r="T43" s="21"/>
      <c r="U43" s="21"/>
      <c r="V43" s="21"/>
      <c r="W43" s="21"/>
      <c r="X43" s="21"/>
      <c r="Y43" s="21"/>
      <c r="Z43" s="21"/>
      <c r="AA43" s="21"/>
      <c r="AB43" s="21"/>
      <c r="AC43" s="21"/>
      <c r="AD43" s="21"/>
      <c r="AE43" s="22"/>
      <c r="AF43" s="18"/>
      <c r="AG43" s="18"/>
      <c r="AH43" s="18"/>
      <c r="AI43" s="18"/>
      <c r="AJ43" s="16"/>
    </row>
    <row r="44" spans="1:36" ht="19" x14ac:dyDescent="0.25">
      <c r="A44" s="17">
        <v>648.5</v>
      </c>
      <c r="B44" s="18">
        <v>-1.73</v>
      </c>
      <c r="C44" s="18">
        <v>-3.29</v>
      </c>
      <c r="D44" s="18"/>
      <c r="E44" s="19">
        <v>1</v>
      </c>
      <c r="F44" s="18">
        <v>-1.1400000000000001</v>
      </c>
      <c r="G44" s="18">
        <v>0.02</v>
      </c>
      <c r="H44" s="18">
        <v>-0.16750000000000001</v>
      </c>
      <c r="I44" s="18">
        <v>-7.0000000000000007E-2</v>
      </c>
      <c r="J44" s="19">
        <v>4</v>
      </c>
      <c r="K44" s="19"/>
      <c r="L44" s="20">
        <v>2.66</v>
      </c>
      <c r="M44" s="20">
        <v>0.76</v>
      </c>
      <c r="N44" s="20"/>
      <c r="O44" s="20">
        <v>24.186744121417902</v>
      </c>
      <c r="P44" s="20">
        <v>51.875921413799155</v>
      </c>
      <c r="Q44" s="20">
        <v>3.9202637143805075</v>
      </c>
      <c r="R44" s="20">
        <v>0.39228846779794674</v>
      </c>
      <c r="S44" s="20"/>
      <c r="T44" s="21"/>
      <c r="U44" s="21"/>
      <c r="V44" s="21"/>
      <c r="W44" s="21"/>
      <c r="X44" s="21"/>
      <c r="Y44" s="21"/>
      <c r="Z44" s="21"/>
      <c r="AA44" s="21"/>
      <c r="AB44" s="21"/>
      <c r="AC44" s="21"/>
      <c r="AD44" s="21"/>
      <c r="AE44" s="22"/>
      <c r="AF44" s="18"/>
      <c r="AG44" s="18"/>
      <c r="AH44" s="18"/>
      <c r="AI44" s="18"/>
      <c r="AJ44" s="16"/>
    </row>
    <row r="45" spans="1:36" ht="19" x14ac:dyDescent="0.25">
      <c r="A45" s="17">
        <v>658.2</v>
      </c>
      <c r="B45" s="18">
        <v>-1.63</v>
      </c>
      <c r="C45" s="18">
        <v>-3.2</v>
      </c>
      <c r="D45" s="18"/>
      <c r="E45" s="19">
        <v>1</v>
      </c>
      <c r="F45" s="18">
        <v>-1.1499999999999999</v>
      </c>
      <c r="G45" s="18">
        <v>0.09</v>
      </c>
      <c r="H45" s="18">
        <v>-0.17</v>
      </c>
      <c r="I45" s="18">
        <v>-0.13500000000000001</v>
      </c>
      <c r="J45" s="19">
        <v>2</v>
      </c>
      <c r="K45" s="19"/>
      <c r="L45" s="20">
        <v>2.73</v>
      </c>
      <c r="M45" s="20">
        <v>0.43</v>
      </c>
      <c r="N45" s="20"/>
      <c r="O45" s="20">
        <v>14.589804980388053</v>
      </c>
      <c r="P45" s="20">
        <v>32.45297713469165</v>
      </c>
      <c r="Q45" s="20">
        <v>5.2521822897034225</v>
      </c>
      <c r="R45" s="20">
        <v>0.88349794033397921</v>
      </c>
      <c r="S45" s="20"/>
      <c r="T45" s="21"/>
      <c r="U45" s="21"/>
      <c r="V45" s="21"/>
      <c r="W45" s="21"/>
      <c r="X45" s="21"/>
      <c r="Y45" s="21"/>
      <c r="Z45" s="21"/>
      <c r="AA45" s="21"/>
      <c r="AB45" s="21"/>
      <c r="AC45" s="21"/>
      <c r="AD45" s="21"/>
      <c r="AE45" s="22"/>
      <c r="AF45" s="18"/>
      <c r="AG45" s="18"/>
      <c r="AH45" s="18"/>
      <c r="AI45" s="18"/>
      <c r="AJ45" s="16"/>
    </row>
    <row r="46" spans="1:36" ht="19" x14ac:dyDescent="0.25">
      <c r="A46" s="17">
        <v>677.5</v>
      </c>
      <c r="B46" s="18">
        <v>-1.5350000000000001</v>
      </c>
      <c r="C46" s="18">
        <v>-3.1</v>
      </c>
      <c r="D46" s="18">
        <v>0.11</v>
      </c>
      <c r="E46" s="19">
        <v>2</v>
      </c>
      <c r="F46" s="18">
        <v>-1.19</v>
      </c>
      <c r="G46" s="18"/>
      <c r="H46" s="18">
        <v>-0.24</v>
      </c>
      <c r="I46" s="18">
        <v>-0.12</v>
      </c>
      <c r="J46" s="19">
        <v>1</v>
      </c>
      <c r="K46" s="19"/>
      <c r="L46" s="20">
        <v>3.0655348158797202</v>
      </c>
      <c r="M46" s="20">
        <v>-6.3466385031354405E-2</v>
      </c>
      <c r="N46" s="20"/>
      <c r="O46" s="20">
        <v>162.37415462413995</v>
      </c>
      <c r="P46" s="20">
        <v>52.035438806316648</v>
      </c>
      <c r="Q46" s="20">
        <v>3.9947320398557542</v>
      </c>
      <c r="R46" s="20">
        <v>0.39261779193954893</v>
      </c>
      <c r="S46" s="20"/>
      <c r="T46" s="21"/>
      <c r="U46" s="21"/>
      <c r="V46" s="21"/>
      <c r="W46" s="21"/>
      <c r="X46" s="21"/>
      <c r="Y46" s="21"/>
      <c r="Z46" s="21"/>
      <c r="AA46" s="21"/>
      <c r="AB46" s="21"/>
      <c r="AC46" s="21"/>
      <c r="AD46" s="21"/>
      <c r="AE46" s="22"/>
      <c r="AF46" s="18"/>
      <c r="AG46" s="18"/>
      <c r="AH46" s="18"/>
      <c r="AI46" s="18"/>
      <c r="AJ46" s="16"/>
    </row>
    <row r="47" spans="1:36" ht="19" x14ac:dyDescent="0.25">
      <c r="A47" s="17">
        <v>687.3</v>
      </c>
      <c r="B47" s="18"/>
      <c r="C47" s="18"/>
      <c r="D47" s="18"/>
      <c r="E47" s="19"/>
      <c r="F47" s="18">
        <v>-1.23</v>
      </c>
      <c r="G47" s="18">
        <v>0.01</v>
      </c>
      <c r="H47" s="18">
        <v>-0.19</v>
      </c>
      <c r="I47" s="18">
        <v>-0.1</v>
      </c>
      <c r="J47" s="19">
        <v>2</v>
      </c>
      <c r="K47" s="19"/>
      <c r="L47" s="20">
        <v>3.0282567625265999</v>
      </c>
      <c r="M47" s="20">
        <v>-0.83918883601175098</v>
      </c>
      <c r="N47" s="20"/>
      <c r="O47" s="20">
        <v>30.056040605703327</v>
      </c>
      <c r="P47" s="20">
        <v>41.563708442668158</v>
      </c>
      <c r="Q47" s="20">
        <v>7.106296681491707</v>
      </c>
      <c r="R47" s="20">
        <v>0.75637677897550448</v>
      </c>
      <c r="S47" s="20"/>
      <c r="T47" s="21"/>
      <c r="U47" s="21"/>
      <c r="V47" s="21"/>
      <c r="W47" s="21"/>
      <c r="X47" s="21"/>
      <c r="Y47" s="21"/>
      <c r="Z47" s="21"/>
      <c r="AA47" s="21"/>
      <c r="AB47" s="21"/>
      <c r="AC47" s="21"/>
      <c r="AD47" s="21"/>
      <c r="AE47" s="22"/>
      <c r="AF47" s="23"/>
      <c r="AG47" s="23"/>
      <c r="AH47" s="23"/>
      <c r="AI47" s="23"/>
      <c r="AJ47" s="23"/>
    </row>
    <row r="48" spans="1:36" ht="19" x14ac:dyDescent="0.25">
      <c r="A48" s="17">
        <v>696.7</v>
      </c>
      <c r="B48" s="18"/>
      <c r="C48" s="18"/>
      <c r="D48" s="18"/>
      <c r="E48" s="19"/>
      <c r="F48" s="18">
        <v>-1.1764318155942755</v>
      </c>
      <c r="G48" s="18"/>
      <c r="H48" s="18">
        <v>-0.12356902395038727</v>
      </c>
      <c r="I48" s="18">
        <v>-5.1644315635035465E-2</v>
      </c>
      <c r="J48" s="19">
        <v>1</v>
      </c>
      <c r="K48" s="19"/>
      <c r="L48" s="20"/>
      <c r="M48" s="20"/>
      <c r="N48" s="20"/>
      <c r="O48" s="20">
        <v>26.955285623487736</v>
      </c>
      <c r="P48" s="20">
        <v>34.492639090154917</v>
      </c>
      <c r="Q48" s="20">
        <v>4.7261802011569989</v>
      </c>
      <c r="R48" s="20">
        <v>0.38786490601089341</v>
      </c>
      <c r="S48" s="20"/>
      <c r="T48" s="21"/>
      <c r="U48" s="21"/>
      <c r="V48" s="21"/>
      <c r="W48" s="21"/>
      <c r="X48" s="21"/>
      <c r="Y48" s="21"/>
      <c r="Z48" s="21"/>
      <c r="AA48" s="21"/>
      <c r="AB48" s="21"/>
      <c r="AC48" s="21"/>
      <c r="AD48" s="21"/>
      <c r="AE48" s="22"/>
      <c r="AF48" s="23"/>
      <c r="AG48" s="23"/>
      <c r="AH48" s="23"/>
      <c r="AI48" s="23"/>
      <c r="AJ48" s="23"/>
    </row>
    <row r="49" spans="1:36" ht="19" x14ac:dyDescent="0.25">
      <c r="A49" s="17">
        <v>706.4</v>
      </c>
      <c r="B49" s="18">
        <v>-1.69</v>
      </c>
      <c r="C49" s="18">
        <v>-3.23</v>
      </c>
      <c r="D49" s="18"/>
      <c r="E49" s="19">
        <v>1</v>
      </c>
      <c r="F49" s="18">
        <v>-1.1733333333333336</v>
      </c>
      <c r="G49" s="18">
        <v>0.05</v>
      </c>
      <c r="H49" s="18">
        <v>-0.17</v>
      </c>
      <c r="I49" s="18">
        <v>-0.08</v>
      </c>
      <c r="J49" s="19">
        <v>3</v>
      </c>
      <c r="K49" s="19"/>
      <c r="L49" s="20">
        <v>3.50696383279403</v>
      </c>
      <c r="M49" s="20">
        <v>1.12855523034328</v>
      </c>
      <c r="N49" s="20"/>
      <c r="O49" s="20">
        <v>34.248437552342232</v>
      </c>
      <c r="P49" s="20">
        <v>43.212921999093574</v>
      </c>
      <c r="Q49" s="20">
        <v>4.277852508303476</v>
      </c>
      <c r="R49" s="20">
        <v>0.49710865858400222</v>
      </c>
      <c r="S49" s="20"/>
      <c r="T49" s="21"/>
      <c r="U49" s="21"/>
      <c r="V49" s="21"/>
      <c r="W49" s="21"/>
      <c r="X49" s="21"/>
      <c r="Y49" s="21"/>
      <c r="Z49" s="21"/>
      <c r="AA49" s="21"/>
      <c r="AB49" s="21"/>
      <c r="AC49" s="21"/>
      <c r="AD49" s="21"/>
      <c r="AE49" s="22"/>
      <c r="AF49" s="23"/>
      <c r="AG49" s="23"/>
      <c r="AH49" s="23"/>
      <c r="AI49" s="23"/>
      <c r="AJ49" s="23"/>
    </row>
    <row r="50" spans="1:36" ht="19" x14ac:dyDescent="0.25">
      <c r="A50" s="17">
        <v>716</v>
      </c>
      <c r="B50" s="18">
        <v>-1.62</v>
      </c>
      <c r="C50" s="18">
        <v>-3.08</v>
      </c>
      <c r="D50" s="18"/>
      <c r="E50" s="19">
        <v>1</v>
      </c>
      <c r="F50" s="18">
        <v>-1.1034413480212386</v>
      </c>
      <c r="G50" s="18">
        <v>0.04</v>
      </c>
      <c r="H50" s="18">
        <v>-0.11569387223648717</v>
      </c>
      <c r="I50" s="18">
        <v>-6.9852312469070268E-2</v>
      </c>
      <c r="J50" s="19">
        <v>4</v>
      </c>
      <c r="K50" s="19"/>
      <c r="L50" s="20">
        <v>3.20251364321655</v>
      </c>
      <c r="M50" s="24">
        <v>-0.31098703517418202</v>
      </c>
      <c r="N50" s="24"/>
      <c r="O50" s="24">
        <v>65.452095310844001</v>
      </c>
      <c r="P50" s="24">
        <v>24.75801919083554</v>
      </c>
      <c r="Q50" s="24">
        <v>3.8193060593768187</v>
      </c>
      <c r="R50" s="24">
        <v>0.32361910336295874</v>
      </c>
      <c r="S50" s="20"/>
      <c r="T50" s="8"/>
      <c r="U50" s="8"/>
      <c r="V50" s="8"/>
      <c r="W50" s="8"/>
      <c r="X50" s="8"/>
      <c r="Y50" s="8"/>
      <c r="Z50" s="8"/>
      <c r="AA50" s="21"/>
      <c r="AB50" s="21"/>
      <c r="AC50" s="21"/>
      <c r="AD50" s="21"/>
      <c r="AE50" s="22"/>
      <c r="AF50" s="23"/>
      <c r="AG50" s="23"/>
      <c r="AH50" s="23"/>
      <c r="AI50" s="23"/>
      <c r="AJ50" s="23"/>
    </row>
    <row r="51" spans="1:36" ht="19" x14ac:dyDescent="0.25">
      <c r="A51" s="17">
        <v>725.6</v>
      </c>
      <c r="B51" s="18">
        <v>-1.65</v>
      </c>
      <c r="C51" s="18">
        <v>-3.3</v>
      </c>
      <c r="D51" s="18"/>
      <c r="E51" s="19">
        <v>1</v>
      </c>
      <c r="F51" s="18">
        <v>-1.27</v>
      </c>
      <c r="G51" s="18"/>
      <c r="H51" s="18">
        <v>-0.28000000000000003</v>
      </c>
      <c r="I51" s="18">
        <v>-0.08</v>
      </c>
      <c r="J51" s="19">
        <v>1</v>
      </c>
      <c r="K51" s="19"/>
      <c r="L51" s="20">
        <v>3.1705868237938999</v>
      </c>
      <c r="M51" s="24">
        <v>-0.35671006724580201</v>
      </c>
      <c r="N51" s="24"/>
      <c r="O51" s="24">
        <v>17.718631777087726</v>
      </c>
      <c r="P51" s="24">
        <v>47.87749245425637</v>
      </c>
      <c r="Q51" s="24">
        <v>6.4861785914851442</v>
      </c>
      <c r="R51" s="24">
        <v>0.90328867784144318</v>
      </c>
      <c r="S51" s="20"/>
      <c r="T51" s="8"/>
      <c r="U51" s="8"/>
      <c r="V51" s="8"/>
      <c r="W51" s="8"/>
      <c r="X51" s="8"/>
      <c r="Y51" s="8"/>
      <c r="Z51" s="8"/>
      <c r="AA51" s="21"/>
      <c r="AB51" s="21"/>
      <c r="AC51" s="21"/>
      <c r="AD51" s="21"/>
      <c r="AE51" s="22"/>
      <c r="AF51" s="23"/>
      <c r="AG51" s="23"/>
      <c r="AH51" s="23"/>
      <c r="AI51" s="23"/>
      <c r="AJ51" s="23"/>
    </row>
    <row r="52" spans="1:36" ht="19" x14ac:dyDescent="0.25">
      <c r="A52" s="17">
        <v>735.2</v>
      </c>
      <c r="B52" s="18"/>
      <c r="C52" s="18"/>
      <c r="D52" s="18"/>
      <c r="E52" s="19"/>
      <c r="F52" s="18">
        <v>-1.2349999999999999</v>
      </c>
      <c r="G52" s="18">
        <v>0.03</v>
      </c>
      <c r="H52" s="18">
        <v>-0.22499999999999998</v>
      </c>
      <c r="I52" s="18">
        <v>-0.17</v>
      </c>
      <c r="J52" s="19">
        <v>3</v>
      </c>
      <c r="K52" s="19"/>
      <c r="L52" s="20">
        <v>2.74595304816705</v>
      </c>
      <c r="M52" s="24">
        <v>-0.53969413791277199</v>
      </c>
      <c r="N52" s="24"/>
      <c r="O52" s="24">
        <v>42.919218602627488</v>
      </c>
      <c r="P52" s="24">
        <v>56.375729309043443</v>
      </c>
      <c r="Q52" s="24">
        <v>5.0190032851121185</v>
      </c>
      <c r="R52" s="24">
        <v>2.9101754385326575</v>
      </c>
      <c r="S52" s="20"/>
      <c r="T52" s="25"/>
      <c r="U52" s="25"/>
      <c r="V52" s="25"/>
      <c r="W52" s="25"/>
      <c r="X52" s="25"/>
      <c r="Y52" s="25"/>
      <c r="Z52" s="25"/>
      <c r="AA52" s="23"/>
      <c r="AB52" s="23"/>
      <c r="AC52" s="23"/>
      <c r="AD52" s="23"/>
      <c r="AE52" s="16"/>
      <c r="AF52" s="23"/>
      <c r="AG52" s="23"/>
      <c r="AH52" s="23"/>
      <c r="AI52" s="23"/>
      <c r="AJ52" s="23"/>
    </row>
    <row r="53" spans="1:36" ht="19" x14ac:dyDescent="0.25">
      <c r="A53" s="17">
        <v>744.8</v>
      </c>
      <c r="B53" s="18">
        <v>-1.81</v>
      </c>
      <c r="C53" s="18">
        <v>-3.46</v>
      </c>
      <c r="D53" s="18"/>
      <c r="E53" s="19"/>
      <c r="F53" s="18">
        <v>-1.135</v>
      </c>
      <c r="G53" s="18">
        <v>0.04</v>
      </c>
      <c r="H53" s="18">
        <v>-0.17749999999999999</v>
      </c>
      <c r="I53" s="18">
        <v>-0.1</v>
      </c>
      <c r="J53" s="19">
        <v>4</v>
      </c>
      <c r="K53" s="19"/>
      <c r="L53" s="20">
        <v>3.08</v>
      </c>
      <c r="M53" s="24">
        <v>0.17</v>
      </c>
      <c r="N53" s="24"/>
      <c r="O53" s="24">
        <v>20.102892074012409</v>
      </c>
      <c r="P53" s="24">
        <v>69.757567279952454</v>
      </c>
      <c r="Q53" s="24">
        <v>5.2699725967167863</v>
      </c>
      <c r="R53" s="24">
        <v>0.42231595052084525</v>
      </c>
      <c r="S53" s="20"/>
      <c r="T53" s="25"/>
      <c r="U53" s="25"/>
      <c r="V53" s="25"/>
      <c r="W53" s="25"/>
      <c r="X53" s="25"/>
      <c r="Y53" s="25"/>
      <c r="Z53" s="25"/>
      <c r="AA53" s="23"/>
      <c r="AB53" s="23"/>
      <c r="AC53" s="23"/>
      <c r="AD53" s="23"/>
      <c r="AE53" s="16"/>
      <c r="AF53" s="23"/>
      <c r="AG53" s="23"/>
      <c r="AH53" s="23"/>
      <c r="AI53" s="23"/>
      <c r="AJ53" s="23"/>
    </row>
    <row r="54" spans="1:36" ht="19" x14ac:dyDescent="0.25">
      <c r="A54" s="17">
        <v>754.5</v>
      </c>
      <c r="B54" s="18">
        <v>-1.6</v>
      </c>
      <c r="C54" s="18">
        <v>-3.05</v>
      </c>
      <c r="D54" s="18"/>
      <c r="E54" s="19">
        <v>1</v>
      </c>
      <c r="F54" s="18">
        <v>-1.3306151811898259</v>
      </c>
      <c r="G54" s="18"/>
      <c r="H54" s="18">
        <v>-0.19698967423398273</v>
      </c>
      <c r="I54" s="18">
        <v>-0.12952140176403226</v>
      </c>
      <c r="J54" s="19">
        <v>1</v>
      </c>
      <c r="K54" s="19"/>
      <c r="L54" s="20">
        <v>2.88653866619959</v>
      </c>
      <c r="M54" s="24">
        <v>0.17794812666260801</v>
      </c>
      <c r="N54" s="24"/>
      <c r="O54" s="24">
        <v>31.095642357655958</v>
      </c>
      <c r="P54" s="24">
        <v>58.909749589949797</v>
      </c>
      <c r="Q54" s="24">
        <v>4.7760829023610274</v>
      </c>
      <c r="R54" s="24">
        <v>0.50284872161121286</v>
      </c>
      <c r="S54" s="20"/>
      <c r="T54" s="25"/>
      <c r="U54" s="25"/>
      <c r="V54" s="25"/>
      <c r="W54" s="25"/>
      <c r="X54" s="25"/>
      <c r="Y54" s="25"/>
      <c r="Z54" s="25"/>
      <c r="AA54" s="23"/>
      <c r="AB54" s="23"/>
      <c r="AC54" s="23"/>
      <c r="AD54" s="23"/>
      <c r="AE54" s="16"/>
      <c r="AF54" s="23"/>
      <c r="AG54" s="23"/>
      <c r="AH54" s="23"/>
      <c r="AI54" s="23"/>
      <c r="AJ54" s="23"/>
    </row>
    <row r="55" spans="1:36" ht="19" x14ac:dyDescent="0.25">
      <c r="A55" s="17">
        <v>766.7</v>
      </c>
      <c r="B55" s="18">
        <v>-1.66</v>
      </c>
      <c r="C55" s="18">
        <v>-3.2</v>
      </c>
      <c r="D55" s="18"/>
      <c r="E55" s="19">
        <v>1</v>
      </c>
      <c r="F55" s="18">
        <v>-1.26</v>
      </c>
      <c r="G55" s="18"/>
      <c r="H55" s="18">
        <v>-0.27</v>
      </c>
      <c r="I55" s="18">
        <v>-0.19</v>
      </c>
      <c r="J55" s="19">
        <v>1</v>
      </c>
      <c r="K55" s="19"/>
      <c r="L55" s="20">
        <v>2.88</v>
      </c>
      <c r="M55" s="24">
        <v>-0.01</v>
      </c>
      <c r="N55" s="24"/>
      <c r="O55" s="24">
        <v>23.747083434190127</v>
      </c>
      <c r="P55" s="24">
        <v>72.920485215070528</v>
      </c>
      <c r="Q55" s="24">
        <v>4.4984482370637684</v>
      </c>
      <c r="R55" s="24">
        <v>1.1456602958805275</v>
      </c>
      <c r="S55" s="20"/>
      <c r="T55" s="25"/>
      <c r="U55" s="25"/>
      <c r="V55" s="25"/>
      <c r="W55" s="25"/>
      <c r="X55" s="25"/>
      <c r="Y55" s="25"/>
      <c r="Z55" s="25"/>
      <c r="AA55" s="23"/>
      <c r="AB55" s="23"/>
      <c r="AC55" s="23"/>
      <c r="AD55" s="23"/>
      <c r="AE55" s="16"/>
      <c r="AF55" s="23"/>
      <c r="AG55" s="23"/>
      <c r="AH55" s="23"/>
      <c r="AI55" s="23"/>
      <c r="AJ55" s="23"/>
    </row>
    <row r="56" spans="1:36" ht="19" x14ac:dyDescent="0.25">
      <c r="A56" s="17">
        <v>783.4</v>
      </c>
      <c r="B56" s="18"/>
      <c r="C56" s="18"/>
      <c r="D56" s="18"/>
      <c r="E56" s="19"/>
      <c r="F56" s="18">
        <v>-1.2497002286314007</v>
      </c>
      <c r="G56" s="18"/>
      <c r="H56" s="18">
        <v>-0.15845874444425645</v>
      </c>
      <c r="I56" s="18">
        <v>-5.9654288395827315E-2</v>
      </c>
      <c r="J56" s="19">
        <v>1</v>
      </c>
      <c r="K56" s="19"/>
      <c r="L56" s="20">
        <v>2.8799706742101998</v>
      </c>
      <c r="M56" s="24">
        <v>-7.7644945828847498E-2</v>
      </c>
      <c r="N56" s="24"/>
      <c r="O56" s="24">
        <v>19.355190916257605</v>
      </c>
      <c r="P56" s="24">
        <v>90.985535162724702</v>
      </c>
      <c r="Q56" s="24">
        <v>3.001096006936625</v>
      </c>
      <c r="R56" s="24">
        <v>0.84919569357619129</v>
      </c>
      <c r="S56" s="20"/>
      <c r="T56" s="25"/>
      <c r="U56" s="25"/>
      <c r="V56" s="25"/>
      <c r="W56" s="25"/>
      <c r="X56" s="25"/>
      <c r="Y56" s="25"/>
      <c r="Z56" s="25"/>
      <c r="AA56" s="23"/>
      <c r="AB56" s="23"/>
      <c r="AC56" s="23"/>
      <c r="AD56" s="23"/>
      <c r="AE56" s="16"/>
      <c r="AF56" s="23"/>
      <c r="AG56" s="23"/>
      <c r="AH56" s="23"/>
      <c r="AI56" s="23"/>
      <c r="AJ56" s="23"/>
    </row>
    <row r="57" spans="1:36" ht="19" x14ac:dyDescent="0.25">
      <c r="A57" s="17">
        <v>793</v>
      </c>
      <c r="B57" s="18">
        <v>-1.66</v>
      </c>
      <c r="C57" s="18">
        <v>-3.23</v>
      </c>
      <c r="D57" s="18"/>
      <c r="E57" s="19">
        <v>1</v>
      </c>
      <c r="F57" s="18">
        <v>-1.1399999999999999</v>
      </c>
      <c r="G57" s="18"/>
      <c r="H57" s="18">
        <v>-0.21</v>
      </c>
      <c r="I57" s="18">
        <v>-0.14000000000000001</v>
      </c>
      <c r="J57" s="19">
        <v>1</v>
      </c>
      <c r="K57" s="19"/>
      <c r="L57" s="20">
        <v>3.02</v>
      </c>
      <c r="M57" s="24">
        <v>0.51</v>
      </c>
      <c r="N57" s="24"/>
      <c r="O57" s="24">
        <v>31.887957990653046</v>
      </c>
      <c r="P57" s="24">
        <v>38.858856696135113</v>
      </c>
      <c r="Q57" s="24">
        <v>3.662222161134232</v>
      </c>
      <c r="R57" s="24">
        <v>0.35203027189644581</v>
      </c>
      <c r="S57" s="20"/>
      <c r="T57" s="25"/>
      <c r="U57" s="25"/>
      <c r="V57" s="25"/>
      <c r="W57" s="25"/>
      <c r="X57" s="25"/>
      <c r="Y57" s="25"/>
      <c r="Z57" s="25"/>
      <c r="AA57" s="23"/>
      <c r="AB57" s="23"/>
      <c r="AC57" s="23"/>
      <c r="AD57" s="23"/>
      <c r="AE57" s="16"/>
      <c r="AF57" s="23"/>
      <c r="AG57" s="23"/>
      <c r="AH57" s="23"/>
      <c r="AI57" s="23"/>
      <c r="AJ57" s="23"/>
    </row>
    <row r="58" spans="1:36" ht="19" x14ac:dyDescent="0.25">
      <c r="A58" s="17">
        <v>802.6</v>
      </c>
      <c r="B58" s="18"/>
      <c r="C58" s="18"/>
      <c r="D58" s="18"/>
      <c r="E58" s="19"/>
      <c r="F58" s="18">
        <v>-1.3253928768267254</v>
      </c>
      <c r="G58" s="18"/>
      <c r="H58" s="18">
        <v>-0.19450286263250627</v>
      </c>
      <c r="I58" s="18">
        <v>-8.8956367686687798E-2</v>
      </c>
      <c r="J58" s="19">
        <v>1</v>
      </c>
      <c r="K58" s="19"/>
      <c r="L58" s="20">
        <v>3.25</v>
      </c>
      <c r="M58" s="24">
        <v>0.67</v>
      </c>
      <c r="N58" s="24"/>
      <c r="O58" s="24">
        <v>25.179915380828589</v>
      </c>
      <c r="P58" s="24">
        <v>55.966842210178392</v>
      </c>
      <c r="Q58" s="24">
        <v>3.7109652135798363</v>
      </c>
      <c r="R58" s="24">
        <v>1.1065092220574302</v>
      </c>
      <c r="S58" s="20"/>
      <c r="T58" s="25"/>
      <c r="U58" s="25"/>
      <c r="V58" s="25"/>
      <c r="W58" s="25"/>
      <c r="X58" s="25"/>
      <c r="Y58" s="25"/>
      <c r="Z58" s="25"/>
      <c r="AA58" s="23"/>
      <c r="AB58" s="23"/>
      <c r="AC58" s="23"/>
      <c r="AD58" s="23"/>
      <c r="AE58" s="16"/>
      <c r="AF58" s="23"/>
      <c r="AG58" s="23"/>
      <c r="AH58" s="23"/>
      <c r="AI58" s="23"/>
      <c r="AJ58" s="23"/>
    </row>
    <row r="59" spans="1:36" ht="19" x14ac:dyDescent="0.25">
      <c r="A59" s="17">
        <v>815</v>
      </c>
      <c r="B59" s="18">
        <v>-1.5</v>
      </c>
      <c r="C59" s="18">
        <v>-2.95</v>
      </c>
      <c r="D59" s="18"/>
      <c r="E59" s="19">
        <v>1</v>
      </c>
      <c r="F59" s="18">
        <v>-1.37</v>
      </c>
      <c r="G59" s="18"/>
      <c r="H59" s="18">
        <v>-0.26</v>
      </c>
      <c r="I59" s="18">
        <v>-0.15</v>
      </c>
      <c r="J59" s="19">
        <v>1</v>
      </c>
      <c r="K59" s="19"/>
      <c r="L59" s="20">
        <v>2.7966747058392198</v>
      </c>
      <c r="M59" s="24">
        <v>8.3935245998922894E-2</v>
      </c>
      <c r="N59" s="24"/>
      <c r="O59" s="24">
        <v>49.40295731493584</v>
      </c>
      <c r="P59" s="24">
        <v>51.833137845898882</v>
      </c>
      <c r="Q59" s="24">
        <v>4.4384604564246128</v>
      </c>
      <c r="R59" s="24">
        <v>0.37800921217538425</v>
      </c>
      <c r="S59" s="20"/>
      <c r="T59" s="25"/>
      <c r="U59" s="25"/>
      <c r="V59" s="25"/>
      <c r="W59" s="25"/>
      <c r="X59" s="25"/>
      <c r="Y59" s="25"/>
      <c r="Z59" s="25"/>
      <c r="AA59" s="23"/>
      <c r="AB59" s="23"/>
      <c r="AC59" s="23"/>
      <c r="AD59" s="23"/>
      <c r="AE59" s="16"/>
      <c r="AF59" s="23"/>
      <c r="AG59" s="23"/>
      <c r="AH59" s="23"/>
      <c r="AI59" s="23"/>
      <c r="AJ59" s="23"/>
    </row>
    <row r="60" spans="1:36" ht="19" x14ac:dyDescent="0.25">
      <c r="A60" s="17">
        <v>824.5</v>
      </c>
      <c r="B60" s="18">
        <v>-1.59</v>
      </c>
      <c r="C60" s="18">
        <v>-2.96</v>
      </c>
      <c r="D60" s="18"/>
      <c r="E60" s="19">
        <v>1</v>
      </c>
      <c r="F60" s="18">
        <v>-1.461045293506108</v>
      </c>
      <c r="G60" s="18"/>
      <c r="H60" s="18">
        <v>-0.25909925152745039</v>
      </c>
      <c r="I60" s="18">
        <v>-0.10544463252321057</v>
      </c>
      <c r="J60" s="19">
        <v>1</v>
      </c>
      <c r="K60" s="19"/>
      <c r="L60" s="20">
        <v>2.74</v>
      </c>
      <c r="M60" s="24">
        <v>-0.01</v>
      </c>
      <c r="N60" s="24"/>
      <c r="O60" s="24">
        <v>29.187870958016816</v>
      </c>
      <c r="P60" s="24">
        <v>60.781561082246441</v>
      </c>
      <c r="Q60" s="24">
        <v>3.5151570801832031</v>
      </c>
      <c r="R60" s="24">
        <v>2.3543625846893477</v>
      </c>
      <c r="S60" s="20"/>
      <c r="T60" s="25"/>
      <c r="U60" s="25"/>
      <c r="V60" s="25"/>
      <c r="W60" s="25"/>
      <c r="X60" s="25"/>
      <c r="Y60" s="25"/>
      <c r="Z60" s="25"/>
      <c r="AA60" s="23"/>
      <c r="AB60" s="23"/>
      <c r="AC60" s="23"/>
      <c r="AD60" s="23"/>
      <c r="AE60" s="16"/>
      <c r="AF60" s="23"/>
      <c r="AG60" s="23"/>
      <c r="AH60" s="23"/>
      <c r="AI60" s="23"/>
      <c r="AJ60" s="23"/>
    </row>
    <row r="61" spans="1:36" ht="19" x14ac:dyDescent="0.25">
      <c r="A61" s="17">
        <v>841.1</v>
      </c>
      <c r="B61" s="18">
        <v>-1.43</v>
      </c>
      <c r="C61" s="18">
        <v>-2.74</v>
      </c>
      <c r="D61" s="18"/>
      <c r="E61" s="19">
        <v>1</v>
      </c>
      <c r="F61" s="18">
        <v>-1.06</v>
      </c>
      <c r="G61" s="18"/>
      <c r="H61" s="18">
        <v>-0.17</v>
      </c>
      <c r="I61" s="18">
        <v>-0.1</v>
      </c>
      <c r="J61" s="19">
        <v>1</v>
      </c>
      <c r="K61" s="19"/>
      <c r="L61" s="20">
        <v>2.7410893504420399</v>
      </c>
      <c r="M61" s="24">
        <v>0.151688278133388</v>
      </c>
      <c r="N61" s="24"/>
      <c r="O61" s="24">
        <v>127.71691589791995</v>
      </c>
      <c r="P61" s="24">
        <v>129.77685610903822</v>
      </c>
      <c r="Q61" s="24">
        <v>2.9371027074633549</v>
      </c>
      <c r="R61" s="24">
        <v>3.899239310803567</v>
      </c>
      <c r="S61" s="20"/>
      <c r="T61" s="25"/>
      <c r="U61" s="25"/>
      <c r="V61" s="25"/>
      <c r="W61" s="25"/>
      <c r="X61" s="25"/>
      <c r="Y61" s="25"/>
      <c r="Z61" s="25"/>
      <c r="AA61" s="23"/>
      <c r="AB61" s="23"/>
      <c r="AC61" s="23"/>
      <c r="AD61" s="23"/>
      <c r="AE61" s="16"/>
      <c r="AF61" s="23"/>
      <c r="AG61" s="23"/>
      <c r="AH61" s="23"/>
      <c r="AI61" s="23"/>
      <c r="AJ61" s="23"/>
    </row>
    <row r="62" spans="1:36" ht="19" x14ac:dyDescent="0.25">
      <c r="A62" s="17">
        <v>860.3</v>
      </c>
      <c r="B62" s="18">
        <v>-1.46</v>
      </c>
      <c r="C62" s="18">
        <v>-2.83</v>
      </c>
      <c r="D62" s="18"/>
      <c r="E62" s="19">
        <v>1</v>
      </c>
      <c r="F62" s="18">
        <v>-1.29</v>
      </c>
      <c r="G62" s="18">
        <v>0.01</v>
      </c>
      <c r="H62" s="18">
        <v>-0.25</v>
      </c>
      <c r="I62" s="18">
        <v>-0.12</v>
      </c>
      <c r="J62" s="19">
        <v>2</v>
      </c>
      <c r="K62" s="19"/>
      <c r="L62" s="20">
        <v>2.5586101542820501</v>
      </c>
      <c r="M62" s="24">
        <v>0.65612057843011895</v>
      </c>
      <c r="N62" s="24"/>
      <c r="O62" s="24">
        <v>23.657533993070388</v>
      </c>
      <c r="P62" s="24">
        <v>69.497686383037262</v>
      </c>
      <c r="Q62" s="24">
        <v>3.1724780492415734</v>
      </c>
      <c r="R62" s="24">
        <v>0.2351839417211618</v>
      </c>
      <c r="S62" s="20"/>
      <c r="T62" s="25"/>
      <c r="U62" s="25"/>
      <c r="V62" s="25"/>
      <c r="W62" s="25"/>
      <c r="X62" s="25"/>
      <c r="Y62" s="25"/>
      <c r="Z62" s="25"/>
      <c r="AA62" s="23"/>
      <c r="AB62" s="23"/>
      <c r="AC62" s="23"/>
      <c r="AD62" s="23"/>
      <c r="AE62" s="16"/>
      <c r="AF62" s="23"/>
      <c r="AG62" s="23"/>
      <c r="AH62" s="23"/>
      <c r="AI62" s="23"/>
      <c r="AJ62" s="23"/>
    </row>
    <row r="63" spans="1:36" ht="19" x14ac:dyDescent="0.25">
      <c r="A63" s="17">
        <v>879.5</v>
      </c>
      <c r="B63" s="18"/>
      <c r="C63" s="18"/>
      <c r="D63" s="18"/>
      <c r="E63" s="19"/>
      <c r="F63" s="18">
        <v>-1.23</v>
      </c>
      <c r="G63" s="18">
        <v>0.03</v>
      </c>
      <c r="H63" s="18">
        <v>-0.245</v>
      </c>
      <c r="I63" s="18">
        <v>-0.14000000000000001</v>
      </c>
      <c r="J63" s="19">
        <v>2</v>
      </c>
      <c r="K63" s="19"/>
      <c r="L63" s="20">
        <v>2.6115206835504199</v>
      </c>
      <c r="M63" s="24">
        <v>0.50544546040232097</v>
      </c>
      <c r="N63" s="24"/>
      <c r="O63" s="24">
        <v>12.455691277144091</v>
      </c>
      <c r="P63" s="24">
        <v>75.922697778288551</v>
      </c>
      <c r="Q63" s="24">
        <v>3.549130321207667</v>
      </c>
      <c r="R63" s="24">
        <v>0.61055200586048497</v>
      </c>
      <c r="S63" s="20"/>
      <c r="T63" s="25"/>
      <c r="U63" s="25"/>
      <c r="V63" s="25"/>
      <c r="W63" s="25"/>
      <c r="X63" s="25"/>
      <c r="Y63" s="25"/>
      <c r="Z63" s="25"/>
      <c r="AA63" s="23"/>
      <c r="AB63" s="23"/>
      <c r="AC63" s="23"/>
      <c r="AD63" s="23"/>
      <c r="AE63" s="23"/>
      <c r="AF63" s="23"/>
      <c r="AG63" s="23"/>
      <c r="AH63" s="23"/>
      <c r="AI63" s="23"/>
      <c r="AJ63" s="23"/>
    </row>
    <row r="64" spans="1:36" ht="19" x14ac:dyDescent="0.25">
      <c r="A64" s="17">
        <v>898.8</v>
      </c>
      <c r="B64" s="18"/>
      <c r="C64" s="18"/>
      <c r="D64" s="18"/>
      <c r="E64" s="19"/>
      <c r="F64" s="18">
        <v>-1.1724279957199113</v>
      </c>
      <c r="G64" s="18">
        <v>0.03</v>
      </c>
      <c r="H64" s="18">
        <v>-0.15854465685490279</v>
      </c>
      <c r="I64" s="18">
        <v>-9.5316409492949769E-2</v>
      </c>
      <c r="J64" s="19">
        <v>4</v>
      </c>
      <c r="K64" s="19"/>
      <c r="L64" s="20"/>
      <c r="M64" s="24"/>
      <c r="N64" s="24"/>
      <c r="O64" s="24">
        <v>27.618714926410316</v>
      </c>
      <c r="P64" s="24">
        <v>72.14748432163546</v>
      </c>
      <c r="Q64" s="24">
        <v>3.1427609434574313</v>
      </c>
      <c r="R64" s="24">
        <v>1.1318524154345257</v>
      </c>
      <c r="S64" s="20"/>
      <c r="T64" s="25"/>
      <c r="U64" s="25"/>
      <c r="V64" s="25"/>
      <c r="W64" s="25"/>
      <c r="X64" s="25"/>
      <c r="Y64" s="25"/>
      <c r="Z64" s="25"/>
      <c r="AA64" s="23"/>
      <c r="AB64" s="23"/>
      <c r="AC64" s="23"/>
      <c r="AD64" s="23"/>
      <c r="AE64" s="23"/>
      <c r="AF64" s="23"/>
      <c r="AG64" s="23"/>
      <c r="AH64" s="23"/>
      <c r="AI64" s="23"/>
      <c r="AJ64" s="23"/>
    </row>
    <row r="65" spans="1:36" ht="19" x14ac:dyDescent="0.25">
      <c r="A65" s="17">
        <v>908</v>
      </c>
      <c r="B65" s="18">
        <v>-1.66</v>
      </c>
      <c r="C65" s="18">
        <v>-3.21</v>
      </c>
      <c r="D65" s="18"/>
      <c r="E65" s="19">
        <v>1</v>
      </c>
      <c r="F65" s="18">
        <v>-1.5</v>
      </c>
      <c r="G65" s="18"/>
      <c r="H65" s="18">
        <v>-0.42</v>
      </c>
      <c r="I65" s="18">
        <v>-0.15</v>
      </c>
      <c r="J65" s="19">
        <v>1</v>
      </c>
      <c r="K65" s="19"/>
      <c r="L65" s="20">
        <v>2.2985676848497101</v>
      </c>
      <c r="M65" s="24">
        <v>-1.3568084619568499</v>
      </c>
      <c r="N65" s="24"/>
      <c r="O65" s="24">
        <v>12.040537924111057</v>
      </c>
      <c r="P65" s="24">
        <v>67.111401686594661</v>
      </c>
      <c r="Q65" s="24">
        <v>3.5836786505048224</v>
      </c>
      <c r="R65" s="24">
        <v>0.41052347118642801</v>
      </c>
      <c r="S65" s="20"/>
      <c r="T65" s="25"/>
      <c r="U65" s="25"/>
      <c r="V65" s="25"/>
      <c r="W65" s="25"/>
      <c r="X65" s="25"/>
      <c r="Y65" s="25"/>
      <c r="Z65" s="25"/>
      <c r="AA65" s="23"/>
      <c r="AB65" s="23"/>
      <c r="AC65" s="23"/>
      <c r="AD65" s="23"/>
      <c r="AE65" s="23"/>
      <c r="AF65" s="23"/>
      <c r="AG65" s="23"/>
      <c r="AH65" s="23"/>
      <c r="AI65" s="23"/>
      <c r="AJ65" s="23"/>
    </row>
    <row r="66" spans="1:36" ht="19" x14ac:dyDescent="0.25">
      <c r="A66" s="17">
        <v>937.3</v>
      </c>
      <c r="B66" s="18"/>
      <c r="C66" s="18"/>
      <c r="D66" s="18"/>
      <c r="E66" s="19"/>
      <c r="F66" s="18">
        <v>-1.46</v>
      </c>
      <c r="G66" s="18"/>
      <c r="H66" s="18">
        <v>-0.24085045038760178</v>
      </c>
      <c r="I66" s="18">
        <v>-9.553336950425978E-2</v>
      </c>
      <c r="J66" s="19">
        <v>1</v>
      </c>
      <c r="K66" s="19"/>
      <c r="L66" s="20">
        <v>2.3586018281129801</v>
      </c>
      <c r="M66" s="24">
        <v>0.461068147038945</v>
      </c>
      <c r="N66" s="24"/>
      <c r="O66" s="24">
        <v>22.681105590463424</v>
      </c>
      <c r="P66" s="24">
        <v>50.383443907609298</v>
      </c>
      <c r="Q66" s="24">
        <v>3.9566207154616575</v>
      </c>
      <c r="R66" s="24">
        <v>0.51044382049248138</v>
      </c>
      <c r="S66" s="20"/>
      <c r="T66" s="25"/>
      <c r="U66" s="25"/>
      <c r="V66" s="25"/>
      <c r="W66" s="25"/>
      <c r="X66" s="25"/>
      <c r="Y66" s="25"/>
      <c r="Z66" s="25"/>
      <c r="AA66" s="23"/>
      <c r="AB66" s="23"/>
      <c r="AC66" s="23"/>
      <c r="AD66" s="23"/>
      <c r="AE66" s="23"/>
      <c r="AF66" s="23"/>
      <c r="AG66" s="23"/>
      <c r="AH66" s="23"/>
      <c r="AI66" s="23"/>
      <c r="AJ66" s="23"/>
    </row>
    <row r="67" spans="1:36" ht="19" x14ac:dyDescent="0.25">
      <c r="A67" s="17">
        <v>956.5</v>
      </c>
      <c r="B67" s="18"/>
      <c r="C67" s="18"/>
      <c r="D67" s="18"/>
      <c r="E67" s="19"/>
      <c r="F67" s="18">
        <v>-1.26</v>
      </c>
      <c r="G67" s="18"/>
      <c r="H67" s="18">
        <v>-0.24</v>
      </c>
      <c r="I67" s="18">
        <v>-0.11</v>
      </c>
      <c r="J67" s="19">
        <v>1</v>
      </c>
      <c r="K67" s="19"/>
      <c r="L67" s="20">
        <v>1.4966525556372501</v>
      </c>
      <c r="M67" s="24">
        <v>-0.44211233256430399</v>
      </c>
      <c r="N67" s="24"/>
      <c r="O67" s="24">
        <v>22.813301609658378</v>
      </c>
      <c r="P67" s="24">
        <v>193.00084033543624</v>
      </c>
      <c r="Q67" s="24">
        <v>2.8677048855270209</v>
      </c>
      <c r="R67" s="24">
        <v>0.56714462381523534</v>
      </c>
      <c r="S67" s="20"/>
      <c r="T67" s="25"/>
      <c r="U67" s="25"/>
      <c r="V67" s="25"/>
      <c r="W67" s="25"/>
      <c r="X67" s="25"/>
      <c r="Y67" s="25"/>
      <c r="Z67" s="25"/>
      <c r="AA67" s="23"/>
      <c r="AB67" s="23"/>
      <c r="AC67" s="23"/>
      <c r="AD67" s="23"/>
      <c r="AE67" s="23"/>
      <c r="AF67" s="23"/>
      <c r="AG67" s="23"/>
      <c r="AH67" s="23"/>
      <c r="AI67" s="23"/>
      <c r="AJ67" s="23"/>
    </row>
    <row r="68" spans="1:36" ht="19" x14ac:dyDescent="0.25">
      <c r="A68" s="17">
        <v>975.7</v>
      </c>
      <c r="B68" s="18">
        <v>-1.76</v>
      </c>
      <c r="C68" s="18">
        <v>-3.41</v>
      </c>
      <c r="D68" s="18"/>
      <c r="E68" s="19">
        <v>1</v>
      </c>
      <c r="F68" s="18">
        <v>-1.085</v>
      </c>
      <c r="G68" s="18">
        <v>0.03</v>
      </c>
      <c r="H68" s="18">
        <v>-0.125</v>
      </c>
      <c r="I68" s="18">
        <v>-8.2500000000000004E-2</v>
      </c>
      <c r="J68" s="19">
        <v>4</v>
      </c>
      <c r="K68" s="19"/>
      <c r="L68" s="20">
        <v>2.3364734003059602</v>
      </c>
      <c r="M68" s="24">
        <v>0.87558595549941398</v>
      </c>
      <c r="N68" s="24"/>
      <c r="O68" s="24">
        <v>32.516840552439639</v>
      </c>
      <c r="P68" s="24">
        <v>59.91065079504957</v>
      </c>
      <c r="Q68" s="24">
        <v>3.7934326500186546</v>
      </c>
      <c r="R68" s="24">
        <v>0.81124261342204096</v>
      </c>
      <c r="S68" s="20"/>
      <c r="T68" s="25"/>
      <c r="U68" s="25"/>
      <c r="V68" s="25"/>
      <c r="W68" s="25"/>
      <c r="X68" s="25"/>
      <c r="Y68" s="25"/>
      <c r="Z68" s="25"/>
      <c r="AA68" s="23"/>
      <c r="AB68" s="23"/>
      <c r="AC68" s="23"/>
      <c r="AD68" s="23"/>
      <c r="AE68" s="23"/>
      <c r="AF68" s="23"/>
      <c r="AG68" s="23"/>
      <c r="AH68" s="23"/>
      <c r="AI68" s="23"/>
      <c r="AJ68" s="23"/>
    </row>
    <row r="69" spans="1:36" ht="19" x14ac:dyDescent="0.25">
      <c r="A69" s="17">
        <v>995</v>
      </c>
      <c r="B69" s="18">
        <v>-1.43</v>
      </c>
      <c r="C69" s="18">
        <v>-2.74</v>
      </c>
      <c r="D69" s="18"/>
      <c r="E69" s="19">
        <v>1</v>
      </c>
      <c r="F69" s="18">
        <v>-1.2735264440156913</v>
      </c>
      <c r="G69" s="18">
        <v>0.06</v>
      </c>
      <c r="H69" s="18">
        <v>-0.20455143398402867</v>
      </c>
      <c r="I69" s="18">
        <v>-0.13177570805393996</v>
      </c>
      <c r="J69" s="19">
        <v>3</v>
      </c>
      <c r="K69" s="19"/>
      <c r="L69" s="20">
        <v>1.7812687023401901</v>
      </c>
      <c r="M69" s="20">
        <v>0.155730105287022</v>
      </c>
      <c r="N69" s="20"/>
      <c r="O69" s="20">
        <v>37.062676895720578</v>
      </c>
      <c r="P69" s="20">
        <v>131.82032037213435</v>
      </c>
      <c r="Q69" s="20">
        <v>3.4845780868436749</v>
      </c>
      <c r="R69" s="20">
        <v>0.13346060869872486</v>
      </c>
      <c r="S69" s="20"/>
      <c r="T69" s="23"/>
      <c r="U69" s="23"/>
      <c r="V69" s="23"/>
      <c r="W69" s="23"/>
      <c r="X69" s="23"/>
      <c r="Y69" s="23"/>
      <c r="Z69" s="23"/>
      <c r="AA69" s="23"/>
      <c r="AB69" s="23"/>
      <c r="AC69" s="23"/>
      <c r="AD69" s="23"/>
      <c r="AE69" s="23"/>
      <c r="AF69" s="23"/>
      <c r="AG69" s="23"/>
      <c r="AH69" s="23"/>
      <c r="AI69" s="23"/>
      <c r="AJ69" s="23"/>
    </row>
    <row r="70" spans="1:36" ht="19" x14ac:dyDescent="0.25">
      <c r="A70" s="17">
        <v>1016.9</v>
      </c>
      <c r="B70" s="18">
        <v>-1.32</v>
      </c>
      <c r="C70" s="18">
        <v>-2.5099999999999998</v>
      </c>
      <c r="D70" s="18"/>
      <c r="E70" s="19">
        <v>1</v>
      </c>
      <c r="F70" s="18">
        <v>-1.22</v>
      </c>
      <c r="G70" s="18">
        <v>0.09</v>
      </c>
      <c r="H70" s="18">
        <v>-0.23</v>
      </c>
      <c r="I70" s="18">
        <v>-0.15000000000000002</v>
      </c>
      <c r="J70" s="19">
        <v>2</v>
      </c>
      <c r="K70" s="19"/>
      <c r="L70" s="20">
        <v>1.80440237430468</v>
      </c>
      <c r="M70" s="20">
        <v>0.12443833485265</v>
      </c>
      <c r="N70" s="20"/>
      <c r="O70" s="20">
        <v>44.749962560374279</v>
      </c>
      <c r="P70" s="20">
        <v>237.36543989734349</v>
      </c>
      <c r="Q70" s="20">
        <v>2.7445556656392367</v>
      </c>
      <c r="R70" s="20">
        <v>0.26273543829924539</v>
      </c>
      <c r="S70" s="20"/>
      <c r="T70" s="23"/>
      <c r="U70" s="23"/>
      <c r="V70" s="23"/>
      <c r="W70" s="23"/>
      <c r="X70" s="23"/>
      <c r="Y70" s="23"/>
      <c r="Z70" s="23"/>
      <c r="AA70" s="23"/>
      <c r="AB70" s="23"/>
      <c r="AC70" s="23"/>
      <c r="AD70" s="23"/>
      <c r="AE70" s="23"/>
      <c r="AF70" s="23"/>
      <c r="AG70" s="23"/>
      <c r="AH70" s="23"/>
      <c r="AI70" s="23"/>
      <c r="AJ70" s="23"/>
    </row>
    <row r="71" spans="1:36" ht="19" x14ac:dyDescent="0.25">
      <c r="A71" s="17">
        <v>1023.9</v>
      </c>
      <c r="B71" s="18"/>
      <c r="C71" s="18"/>
      <c r="D71" s="18"/>
      <c r="E71" s="19"/>
      <c r="F71" s="18">
        <v>-1.10872448186215</v>
      </c>
      <c r="G71" s="18"/>
      <c r="H71" s="18">
        <v>-9.1327436458898958E-2</v>
      </c>
      <c r="I71" s="18">
        <v>-5.4523473696943547E-2</v>
      </c>
      <c r="J71" s="19">
        <v>1</v>
      </c>
      <c r="K71" s="19"/>
      <c r="L71" s="20">
        <v>1.5813898914012201</v>
      </c>
      <c r="M71" s="20">
        <v>3.2668297898386101E-2</v>
      </c>
      <c r="N71" s="20"/>
      <c r="O71" s="20">
        <v>31.473297028629101</v>
      </c>
      <c r="P71" s="20">
        <v>99.147643516895513</v>
      </c>
      <c r="Q71" s="20">
        <v>3.0193752389307091</v>
      </c>
      <c r="R71" s="20">
        <v>5.4248759524556922</v>
      </c>
      <c r="S71" s="20"/>
      <c r="T71" s="23"/>
      <c r="U71" s="23"/>
      <c r="V71" s="23"/>
      <c r="W71" s="23"/>
      <c r="X71" s="23"/>
      <c r="Y71" s="23"/>
      <c r="Z71" s="23"/>
      <c r="AA71" s="23"/>
      <c r="AB71" s="23"/>
      <c r="AC71" s="23"/>
      <c r="AD71" s="23"/>
      <c r="AE71" s="23"/>
      <c r="AF71" s="23"/>
      <c r="AG71" s="23"/>
      <c r="AH71" s="23"/>
      <c r="AI71" s="23"/>
      <c r="AJ71" s="23"/>
    </row>
    <row r="72" spans="1:36" ht="19" x14ac:dyDescent="0.25">
      <c r="A72" s="17"/>
      <c r="B72" s="18"/>
      <c r="C72" s="18"/>
      <c r="D72" s="18"/>
      <c r="E72" s="18"/>
      <c r="F72" s="18"/>
      <c r="G72" s="18"/>
      <c r="H72" s="18"/>
      <c r="I72" s="18"/>
      <c r="J72" s="19"/>
      <c r="K72" s="19"/>
      <c r="L72" s="20"/>
      <c r="M72" s="20"/>
      <c r="N72" s="20"/>
      <c r="O72" s="20"/>
      <c r="P72" s="20"/>
      <c r="Q72" s="20"/>
      <c r="R72" s="20"/>
      <c r="S72" s="20"/>
      <c r="T72" s="23"/>
      <c r="U72" s="23"/>
      <c r="V72" s="23"/>
      <c r="W72" s="23"/>
      <c r="X72" s="23"/>
      <c r="Y72" s="23"/>
      <c r="Z72" s="23"/>
      <c r="AA72" s="23"/>
      <c r="AB72" s="23"/>
      <c r="AC72" s="23"/>
      <c r="AD72" s="23"/>
      <c r="AE72" s="23"/>
      <c r="AF72" s="23"/>
      <c r="AG72" s="23"/>
      <c r="AH72" s="23"/>
      <c r="AI72" s="23"/>
      <c r="AJ72" s="23"/>
    </row>
    <row r="73" spans="1:36" ht="19" x14ac:dyDescent="0.25">
      <c r="A73" s="71" t="s">
        <v>389</v>
      </c>
      <c r="B73" s="18"/>
      <c r="C73" s="18"/>
      <c r="D73" s="18"/>
      <c r="E73" s="19"/>
      <c r="F73" s="18"/>
      <c r="G73" s="18"/>
      <c r="H73" s="18"/>
      <c r="I73" s="18"/>
      <c r="J73" s="19"/>
      <c r="K73" s="19"/>
      <c r="L73" s="20"/>
      <c r="M73" s="20"/>
      <c r="N73" s="20"/>
      <c r="O73" s="20"/>
      <c r="P73" s="20"/>
      <c r="Q73" s="20"/>
      <c r="R73" s="20"/>
      <c r="S73" s="20"/>
      <c r="T73" s="23"/>
      <c r="U73" s="23"/>
      <c r="V73" s="23"/>
      <c r="W73" s="23"/>
      <c r="X73" s="23"/>
      <c r="Y73" s="23"/>
      <c r="Z73" s="23"/>
      <c r="AA73" s="23"/>
      <c r="AB73" s="23"/>
      <c r="AC73" s="23"/>
      <c r="AD73" s="23"/>
      <c r="AE73" s="23"/>
      <c r="AF73" s="23"/>
      <c r="AG73" s="23"/>
      <c r="AH73" s="23"/>
      <c r="AI73" s="23"/>
      <c r="AJ73" s="23"/>
    </row>
    <row r="74" spans="1:36" ht="19" x14ac:dyDescent="0.25">
      <c r="A74" s="17"/>
      <c r="B74" s="18"/>
      <c r="C74" s="18"/>
      <c r="D74" s="18"/>
      <c r="E74" s="18"/>
      <c r="F74" s="18"/>
      <c r="G74" s="18"/>
      <c r="H74" s="18"/>
      <c r="I74" s="18"/>
      <c r="J74" s="19"/>
      <c r="K74" s="19"/>
      <c r="L74" s="20"/>
      <c r="M74" s="20"/>
      <c r="N74" s="20"/>
      <c r="O74" s="20">
        <f>AVERAGE(O4:O71)</f>
        <v>34.477331849418313</v>
      </c>
      <c r="P74" s="20"/>
      <c r="Q74" s="20"/>
      <c r="R74" s="20"/>
      <c r="S74" s="20"/>
      <c r="T74" s="23"/>
      <c r="U74" s="23"/>
      <c r="V74" s="23"/>
      <c r="W74" s="23"/>
      <c r="X74" s="23"/>
      <c r="Y74" s="23"/>
      <c r="Z74" s="23"/>
      <c r="AA74" s="23"/>
      <c r="AB74" s="23"/>
      <c r="AC74" s="23"/>
      <c r="AD74" s="23"/>
      <c r="AE74" s="23"/>
      <c r="AF74" s="23"/>
      <c r="AG74" s="23"/>
      <c r="AH74" s="23"/>
      <c r="AI74" s="23"/>
      <c r="AJ74" s="23"/>
    </row>
    <row r="75" spans="1:36" ht="19" x14ac:dyDescent="0.25">
      <c r="A75" s="17"/>
      <c r="B75" s="18"/>
      <c r="C75" s="18"/>
      <c r="D75" s="18"/>
      <c r="E75" s="18"/>
      <c r="F75" s="18"/>
      <c r="G75" s="18"/>
      <c r="H75" s="18"/>
      <c r="I75" s="18"/>
      <c r="J75" s="19"/>
      <c r="K75" s="19"/>
      <c r="L75" s="20"/>
      <c r="M75" s="20"/>
      <c r="N75" s="20"/>
      <c r="O75" s="20"/>
      <c r="P75" s="20"/>
      <c r="Q75" s="20"/>
      <c r="R75" s="20"/>
      <c r="S75" s="20"/>
      <c r="T75" s="23"/>
      <c r="U75" s="23"/>
      <c r="V75" s="23"/>
      <c r="W75" s="23"/>
      <c r="X75" s="23"/>
      <c r="Y75" s="23"/>
      <c r="Z75" s="23"/>
      <c r="AA75" s="23"/>
      <c r="AB75" s="23"/>
      <c r="AC75" s="23"/>
      <c r="AD75" s="23"/>
      <c r="AE75" s="23"/>
      <c r="AF75" s="23"/>
      <c r="AG75" s="23"/>
      <c r="AH75" s="23"/>
      <c r="AI75" s="23"/>
      <c r="AJ75" s="23"/>
    </row>
    <row r="76" spans="1:36" ht="19" x14ac:dyDescent="0.25">
      <c r="A76" s="17"/>
      <c r="B76" s="18"/>
      <c r="C76" s="18"/>
      <c r="D76" s="18"/>
      <c r="E76" s="18"/>
      <c r="F76" s="18"/>
      <c r="G76" s="18"/>
      <c r="H76" s="18"/>
      <c r="I76" s="18"/>
      <c r="J76" s="19"/>
      <c r="K76" s="19"/>
      <c r="L76" s="20"/>
      <c r="M76" s="20"/>
      <c r="N76" s="20"/>
      <c r="O76" s="20"/>
      <c r="P76" s="20"/>
      <c r="Q76" s="20"/>
      <c r="R76" s="20"/>
      <c r="S76" s="20"/>
      <c r="T76" s="23"/>
      <c r="U76" s="23"/>
      <c r="V76" s="23"/>
      <c r="W76" s="23"/>
      <c r="X76" s="23"/>
      <c r="Y76" s="23"/>
      <c r="Z76" s="23"/>
      <c r="AA76" s="23"/>
      <c r="AB76" s="23"/>
      <c r="AC76" s="23"/>
      <c r="AD76" s="23"/>
      <c r="AE76" s="23"/>
      <c r="AF76" s="23"/>
      <c r="AG76" s="23"/>
      <c r="AH76" s="23"/>
      <c r="AI76" s="23"/>
      <c r="AJ76" s="23"/>
    </row>
    <row r="77" spans="1:36" ht="19" x14ac:dyDescent="0.25">
      <c r="A77" s="17"/>
      <c r="B77" s="18"/>
      <c r="C77" s="18"/>
      <c r="D77" s="18"/>
      <c r="E77" s="18"/>
      <c r="F77" s="18"/>
      <c r="G77" s="18"/>
      <c r="H77" s="18"/>
      <c r="I77" s="18"/>
      <c r="J77" s="19"/>
      <c r="K77" s="19"/>
      <c r="L77" s="20"/>
      <c r="M77" s="20"/>
      <c r="N77" s="20"/>
      <c r="O77" s="20"/>
      <c r="P77" s="20"/>
      <c r="Q77" s="20"/>
      <c r="R77" s="20"/>
      <c r="S77" s="20"/>
      <c r="T77" s="23"/>
      <c r="U77" s="23"/>
      <c r="V77" s="23"/>
      <c r="W77" s="23"/>
      <c r="X77" s="23"/>
      <c r="Y77" s="23"/>
      <c r="Z77" s="23"/>
      <c r="AA77" s="23"/>
      <c r="AB77" s="23"/>
      <c r="AC77" s="23"/>
      <c r="AD77" s="23"/>
      <c r="AE77" s="23"/>
      <c r="AF77" s="23"/>
      <c r="AG77" s="23"/>
      <c r="AH77" s="23"/>
      <c r="AI77" s="23"/>
      <c r="AJ77" s="23"/>
    </row>
    <row r="78" spans="1:36" ht="19" x14ac:dyDescent="0.25">
      <c r="A78" s="17"/>
      <c r="B78" s="18"/>
      <c r="C78" s="18"/>
      <c r="D78" s="18"/>
      <c r="E78" s="18"/>
      <c r="F78" s="18"/>
      <c r="G78" s="18"/>
      <c r="H78" s="18"/>
      <c r="I78" s="18"/>
      <c r="J78" s="19"/>
      <c r="K78" s="19"/>
      <c r="L78" s="20"/>
      <c r="M78" s="20"/>
      <c r="N78" s="20"/>
      <c r="O78" s="20"/>
      <c r="P78" s="20"/>
      <c r="Q78" s="20"/>
      <c r="R78" s="20"/>
      <c r="S78" s="20"/>
      <c r="T78" s="23"/>
      <c r="U78" s="23"/>
      <c r="V78" s="23"/>
      <c r="W78" s="23"/>
      <c r="X78" s="23"/>
      <c r="Y78" s="23"/>
      <c r="Z78" s="23"/>
      <c r="AA78" s="23"/>
      <c r="AB78" s="23"/>
      <c r="AC78" s="23"/>
      <c r="AD78" s="23"/>
      <c r="AE78" s="23"/>
      <c r="AF78" s="23"/>
      <c r="AG78" s="23"/>
      <c r="AH78" s="23"/>
      <c r="AI78" s="23"/>
      <c r="AJ78" s="23"/>
    </row>
    <row r="79" spans="1:36" ht="19" x14ac:dyDescent="0.25">
      <c r="A79" s="17"/>
      <c r="B79" s="18"/>
      <c r="C79" s="18"/>
      <c r="D79" s="18"/>
      <c r="E79" s="18"/>
      <c r="F79" s="18"/>
      <c r="G79" s="18"/>
      <c r="H79" s="18"/>
      <c r="I79" s="18"/>
      <c r="J79" s="19"/>
      <c r="K79" s="19"/>
      <c r="L79" s="20"/>
      <c r="M79" s="20"/>
      <c r="N79" s="20"/>
      <c r="O79" s="20"/>
      <c r="P79" s="20"/>
      <c r="Q79" s="20"/>
      <c r="R79" s="20"/>
      <c r="S79" s="20"/>
      <c r="T79" s="23"/>
      <c r="U79" s="23"/>
      <c r="V79" s="23"/>
      <c r="W79" s="23"/>
      <c r="X79" s="23"/>
      <c r="Y79" s="23"/>
      <c r="Z79" s="23"/>
      <c r="AA79" s="23"/>
      <c r="AB79" s="23"/>
      <c r="AC79" s="23"/>
      <c r="AD79" s="23"/>
      <c r="AE79" s="23"/>
      <c r="AF79" s="23"/>
      <c r="AG79" s="23"/>
      <c r="AH79" s="23"/>
      <c r="AI79" s="23"/>
      <c r="AJ79" s="23"/>
    </row>
    <row r="80" spans="1:36" ht="19" x14ac:dyDescent="0.25">
      <c r="A80" s="17"/>
      <c r="B80" s="18"/>
      <c r="C80" s="18"/>
      <c r="D80" s="18"/>
      <c r="E80" s="18"/>
      <c r="F80" s="18"/>
      <c r="G80" s="18"/>
      <c r="H80" s="18"/>
      <c r="I80" s="18"/>
      <c r="J80" s="19"/>
      <c r="K80" s="19"/>
      <c r="L80" s="20"/>
      <c r="M80" s="20"/>
      <c r="N80" s="20"/>
      <c r="O80" s="20"/>
      <c r="P80" s="20"/>
      <c r="Q80" s="20"/>
      <c r="R80" s="20"/>
      <c r="S80" s="20"/>
      <c r="T80" s="23"/>
      <c r="U80" s="23"/>
      <c r="V80" s="23"/>
      <c r="W80" s="23"/>
      <c r="X80" s="23"/>
      <c r="Y80" s="23"/>
      <c r="Z80" s="23"/>
      <c r="AA80" s="23"/>
      <c r="AB80" s="23"/>
      <c r="AC80" s="23"/>
      <c r="AD80" s="23"/>
      <c r="AE80" s="23"/>
      <c r="AF80" s="23"/>
      <c r="AG80" s="23"/>
      <c r="AH80" s="23"/>
      <c r="AI80" s="23"/>
      <c r="AJ80" s="23"/>
    </row>
    <row r="81" spans="1:36" ht="19" x14ac:dyDescent="0.25">
      <c r="A81" s="17"/>
      <c r="B81" s="18"/>
      <c r="C81" s="18"/>
      <c r="D81" s="18"/>
      <c r="E81" s="18"/>
      <c r="F81" s="18"/>
      <c r="G81" s="18"/>
      <c r="H81" s="18"/>
      <c r="I81" s="18"/>
      <c r="J81" s="19"/>
      <c r="K81" s="19"/>
      <c r="L81" s="20"/>
      <c r="M81" s="20"/>
      <c r="N81" s="20"/>
      <c r="O81" s="20"/>
      <c r="P81" s="20"/>
      <c r="Q81" s="20"/>
      <c r="R81" s="20"/>
      <c r="S81" s="20"/>
      <c r="T81" s="23"/>
      <c r="U81" s="23"/>
      <c r="V81" s="23"/>
      <c r="W81" s="23"/>
      <c r="X81" s="23"/>
      <c r="Y81" s="23"/>
      <c r="Z81" s="23"/>
      <c r="AA81" s="23"/>
      <c r="AB81" s="23"/>
      <c r="AC81" s="23"/>
      <c r="AD81" s="23"/>
      <c r="AE81" s="23"/>
      <c r="AF81" s="23"/>
      <c r="AG81" s="23"/>
      <c r="AH81" s="23"/>
      <c r="AI81" s="23"/>
      <c r="AJ81" s="23"/>
    </row>
    <row r="82" spans="1:36" ht="19" x14ac:dyDescent="0.25">
      <c r="A82" s="17"/>
      <c r="B82" s="18"/>
      <c r="C82" s="18"/>
      <c r="D82" s="18"/>
      <c r="E82" s="18"/>
      <c r="F82" s="18"/>
      <c r="G82" s="18"/>
      <c r="H82" s="18"/>
      <c r="I82" s="26"/>
      <c r="J82" s="27"/>
      <c r="K82" s="27"/>
      <c r="L82" s="24"/>
      <c r="M82" s="24"/>
      <c r="N82" s="24"/>
      <c r="O82" s="24"/>
      <c r="P82" s="24"/>
      <c r="Q82" s="20"/>
      <c r="R82" s="20"/>
      <c r="S82" s="20"/>
      <c r="T82" s="23"/>
      <c r="U82" s="23"/>
      <c r="V82" s="23"/>
      <c r="W82" s="23"/>
      <c r="X82" s="23"/>
      <c r="Y82" s="23"/>
      <c r="Z82" s="23"/>
      <c r="AA82" s="23"/>
      <c r="AB82" s="23"/>
      <c r="AC82" s="23"/>
      <c r="AD82" s="23"/>
      <c r="AE82" s="23"/>
      <c r="AF82" s="23"/>
      <c r="AG82" s="23"/>
      <c r="AH82" s="23"/>
      <c r="AI82" s="23"/>
      <c r="AJ82" s="23"/>
    </row>
    <row r="83" spans="1:36" ht="19" x14ac:dyDescent="0.25">
      <c r="A83" s="17"/>
      <c r="B83" s="18"/>
      <c r="C83" s="18"/>
      <c r="D83" s="18"/>
      <c r="E83" s="18"/>
      <c r="F83" s="18"/>
      <c r="G83" s="18"/>
      <c r="H83" s="18"/>
      <c r="I83" s="26"/>
      <c r="J83" s="27"/>
      <c r="K83" s="27"/>
      <c r="L83" s="24"/>
      <c r="M83" s="24"/>
      <c r="N83" s="24"/>
      <c r="O83" s="24"/>
      <c r="P83" s="24"/>
      <c r="Q83" s="20"/>
      <c r="R83" s="20"/>
      <c r="S83" s="20"/>
      <c r="T83" s="23"/>
      <c r="U83" s="23"/>
      <c r="V83" s="23"/>
      <c r="W83" s="23"/>
      <c r="X83" s="23"/>
      <c r="Y83" s="23"/>
      <c r="Z83" s="23"/>
      <c r="AA83" s="23"/>
      <c r="AB83" s="23"/>
      <c r="AC83" s="23"/>
      <c r="AD83" s="23"/>
      <c r="AE83" s="23"/>
      <c r="AF83" s="23"/>
      <c r="AG83" s="23"/>
      <c r="AH83" s="23"/>
      <c r="AI83" s="23"/>
      <c r="AJ83" s="23"/>
    </row>
    <row r="84" spans="1:36" ht="19" x14ac:dyDescent="0.25">
      <c r="A84" s="17"/>
      <c r="B84" s="18"/>
      <c r="C84" s="18"/>
      <c r="D84" s="18"/>
      <c r="E84" s="18"/>
      <c r="F84" s="18"/>
      <c r="G84" s="18"/>
      <c r="H84" s="18"/>
      <c r="I84" s="26"/>
      <c r="J84" s="27"/>
      <c r="K84" s="27"/>
      <c r="L84" s="24"/>
      <c r="M84" s="24"/>
      <c r="N84" s="24"/>
      <c r="O84" s="24"/>
      <c r="P84" s="24"/>
      <c r="Q84" s="20"/>
      <c r="R84" s="20"/>
      <c r="S84" s="20"/>
      <c r="T84" s="23"/>
      <c r="U84" s="23"/>
      <c r="V84" s="23"/>
      <c r="W84" s="23"/>
      <c r="X84" s="23"/>
      <c r="Y84" s="23"/>
      <c r="Z84" s="23"/>
      <c r="AA84" s="23"/>
      <c r="AB84" s="23"/>
      <c r="AC84" s="23"/>
      <c r="AD84" s="23"/>
      <c r="AE84" s="23"/>
      <c r="AF84" s="23"/>
      <c r="AG84" s="23"/>
      <c r="AH84" s="23"/>
      <c r="AI84" s="23"/>
      <c r="AJ84" s="23"/>
    </row>
    <row r="85" spans="1:36" ht="19" x14ac:dyDescent="0.25">
      <c r="A85" s="17"/>
      <c r="B85" s="18"/>
      <c r="C85" s="18"/>
      <c r="D85" s="18"/>
      <c r="E85" s="18"/>
      <c r="F85" s="18"/>
      <c r="G85" s="18"/>
      <c r="H85" s="18"/>
      <c r="I85" s="26"/>
      <c r="J85" s="27"/>
      <c r="K85" s="27"/>
      <c r="L85" s="24"/>
      <c r="M85" s="24"/>
      <c r="N85" s="24"/>
      <c r="O85" s="24"/>
      <c r="P85" s="24"/>
      <c r="Q85" s="20"/>
      <c r="R85" s="20"/>
      <c r="S85" s="20"/>
      <c r="T85" s="23"/>
      <c r="U85" s="23"/>
      <c r="V85" s="23"/>
      <c r="W85" s="23"/>
      <c r="X85" s="23"/>
      <c r="Y85" s="23"/>
      <c r="Z85" s="23"/>
      <c r="AA85" s="23"/>
      <c r="AB85" s="23"/>
      <c r="AC85" s="23"/>
      <c r="AD85" s="23"/>
      <c r="AE85" s="23"/>
      <c r="AF85" s="23"/>
      <c r="AG85" s="23"/>
      <c r="AH85" s="23"/>
      <c r="AI85" s="23"/>
      <c r="AJ85" s="23"/>
    </row>
    <row r="86" spans="1:36" ht="19" x14ac:dyDescent="0.25">
      <c r="A86" s="17"/>
      <c r="B86" s="18"/>
      <c r="C86" s="18"/>
      <c r="D86" s="18"/>
      <c r="E86" s="18"/>
      <c r="F86" s="18"/>
      <c r="G86" s="18"/>
      <c r="H86" s="18"/>
      <c r="I86" s="26"/>
      <c r="J86" s="27"/>
      <c r="K86" s="27"/>
      <c r="L86" s="28"/>
      <c r="M86" s="28"/>
      <c r="N86" s="28"/>
      <c r="O86" s="24"/>
      <c r="P86" s="24"/>
      <c r="Q86" s="20"/>
      <c r="R86" s="20"/>
      <c r="S86" s="20"/>
      <c r="T86" s="23"/>
      <c r="U86" s="23"/>
      <c r="V86" s="23"/>
      <c r="W86" s="23"/>
      <c r="X86" s="23"/>
      <c r="Y86" s="23"/>
      <c r="Z86" s="23"/>
      <c r="AA86" s="23"/>
      <c r="AB86" s="23"/>
      <c r="AC86" s="23"/>
      <c r="AD86" s="23"/>
      <c r="AE86" s="23"/>
      <c r="AF86" s="23"/>
      <c r="AG86" s="23"/>
      <c r="AH86" s="23"/>
      <c r="AI86" s="23"/>
      <c r="AJ86" s="23"/>
    </row>
    <row r="87" spans="1:36" ht="19" x14ac:dyDescent="0.25">
      <c r="A87" s="17"/>
      <c r="B87" s="18"/>
      <c r="C87" s="18"/>
      <c r="D87" s="18"/>
      <c r="E87" s="18"/>
      <c r="F87" s="18"/>
      <c r="G87" s="18"/>
      <c r="H87" s="18"/>
      <c r="I87" s="26"/>
      <c r="J87" s="27"/>
      <c r="K87" s="27"/>
      <c r="L87" s="28"/>
      <c r="M87" s="28"/>
      <c r="N87" s="28"/>
      <c r="O87" s="24"/>
      <c r="P87" s="24"/>
      <c r="Q87" s="20"/>
      <c r="R87" s="20"/>
      <c r="S87" s="20"/>
      <c r="T87" s="23"/>
      <c r="U87" s="23"/>
      <c r="V87" s="23"/>
      <c r="W87" s="23"/>
      <c r="X87" s="23"/>
      <c r="Y87" s="23"/>
      <c r="Z87" s="23"/>
      <c r="AA87" s="23"/>
      <c r="AB87" s="23"/>
      <c r="AC87" s="23"/>
      <c r="AD87" s="23"/>
      <c r="AE87" s="23"/>
      <c r="AF87" s="23"/>
      <c r="AG87" s="23"/>
      <c r="AH87" s="23"/>
      <c r="AI87" s="23"/>
      <c r="AJ87" s="23"/>
    </row>
    <row r="88" spans="1:36" ht="19" x14ac:dyDescent="0.25">
      <c r="A88" s="17"/>
      <c r="B88" s="18"/>
      <c r="C88" s="18"/>
      <c r="D88" s="18"/>
      <c r="E88" s="18"/>
      <c r="F88" s="18"/>
      <c r="G88" s="18"/>
      <c r="H88" s="18"/>
      <c r="I88" s="26"/>
      <c r="J88" s="27"/>
      <c r="K88" s="27"/>
      <c r="L88" s="28"/>
      <c r="M88" s="28"/>
      <c r="N88" s="28"/>
      <c r="O88" s="24"/>
      <c r="P88" s="24"/>
      <c r="Q88" s="20"/>
      <c r="R88" s="20"/>
      <c r="S88" s="20"/>
      <c r="T88" s="23"/>
      <c r="U88" s="23"/>
      <c r="V88" s="23"/>
      <c r="W88" s="23"/>
      <c r="X88" s="23"/>
      <c r="Y88" s="23"/>
      <c r="Z88" s="23"/>
      <c r="AA88" s="23"/>
      <c r="AB88" s="23"/>
      <c r="AC88" s="23"/>
      <c r="AD88" s="23"/>
      <c r="AE88" s="23"/>
      <c r="AF88" s="23"/>
      <c r="AG88" s="23"/>
      <c r="AH88" s="23"/>
      <c r="AI88" s="23"/>
      <c r="AJ88" s="23"/>
    </row>
    <row r="89" spans="1:36" ht="19" x14ac:dyDescent="0.25">
      <c r="A89" s="17"/>
      <c r="B89" s="18"/>
      <c r="C89" s="18"/>
      <c r="D89" s="18"/>
      <c r="E89" s="18"/>
      <c r="F89" s="18"/>
      <c r="G89" s="18"/>
      <c r="H89" s="18"/>
      <c r="I89" s="26"/>
      <c r="J89" s="27"/>
      <c r="K89" s="27"/>
      <c r="L89" s="28"/>
      <c r="M89" s="28"/>
      <c r="N89" s="28"/>
      <c r="O89" s="24"/>
      <c r="P89" s="24"/>
      <c r="Q89" s="20"/>
      <c r="R89" s="20"/>
      <c r="S89" s="20"/>
      <c r="T89" s="23"/>
      <c r="U89" s="23"/>
      <c r="V89" s="23"/>
      <c r="W89" s="23"/>
      <c r="X89" s="23"/>
      <c r="Y89" s="23"/>
      <c r="Z89" s="23"/>
      <c r="AA89" s="23"/>
      <c r="AB89" s="23"/>
      <c r="AC89" s="23"/>
      <c r="AD89" s="23"/>
      <c r="AE89" s="23"/>
      <c r="AF89" s="23"/>
      <c r="AG89" s="23"/>
      <c r="AH89" s="23"/>
      <c r="AI89" s="23"/>
      <c r="AJ89" s="23"/>
    </row>
    <row r="90" spans="1:36" x14ac:dyDescent="0.2">
      <c r="A90" s="23"/>
      <c r="B90" s="18"/>
      <c r="C90" s="18"/>
      <c r="D90" s="18"/>
      <c r="E90" s="18"/>
      <c r="F90" s="18"/>
      <c r="G90" s="18"/>
      <c r="H90" s="18"/>
      <c r="I90" s="26"/>
      <c r="J90" s="27"/>
      <c r="K90" s="27"/>
      <c r="L90" s="25"/>
      <c r="M90" s="25"/>
      <c r="N90" s="25"/>
      <c r="O90" s="25"/>
      <c r="P90" s="25"/>
      <c r="Q90" s="23"/>
      <c r="R90" s="23"/>
      <c r="S90" s="23"/>
      <c r="T90" s="23"/>
      <c r="U90" s="23"/>
      <c r="V90" s="23"/>
      <c r="W90" s="23"/>
      <c r="X90" s="23"/>
      <c r="Y90" s="23"/>
      <c r="Z90" s="23"/>
      <c r="AA90" s="23"/>
      <c r="AB90" s="23"/>
      <c r="AC90" s="23"/>
      <c r="AD90" s="23"/>
      <c r="AE90" s="23"/>
      <c r="AF90" s="16"/>
      <c r="AG90" s="18"/>
      <c r="AH90" s="18"/>
      <c r="AI90" s="18"/>
      <c r="AJ90" s="18"/>
    </row>
    <row r="91" spans="1:36" x14ac:dyDescent="0.2">
      <c r="A91" s="23"/>
      <c r="B91" s="18"/>
      <c r="C91" s="18"/>
      <c r="D91" s="18"/>
      <c r="E91" s="18"/>
      <c r="F91" s="18"/>
      <c r="G91" s="18"/>
      <c r="H91" s="18"/>
      <c r="I91" s="26"/>
      <c r="J91" s="27"/>
      <c r="K91" s="27"/>
      <c r="L91" s="25"/>
      <c r="M91" s="25"/>
      <c r="N91" s="25"/>
      <c r="O91" s="25"/>
      <c r="P91" s="25"/>
      <c r="Q91" s="23"/>
      <c r="R91" s="23"/>
      <c r="S91" s="23"/>
      <c r="T91" s="23"/>
      <c r="U91" s="23"/>
      <c r="V91" s="23"/>
      <c r="W91" s="23"/>
      <c r="X91" s="23"/>
      <c r="Y91" s="23"/>
      <c r="Z91" s="23"/>
      <c r="AA91" s="23"/>
      <c r="AB91" s="23"/>
      <c r="AC91" s="23"/>
      <c r="AD91" s="23"/>
      <c r="AE91" s="23"/>
      <c r="AF91" s="16"/>
      <c r="AG91" s="18"/>
      <c r="AH91" s="18"/>
      <c r="AI91" s="18"/>
      <c r="AJ91" s="18"/>
    </row>
    <row r="92" spans="1:36" x14ac:dyDescent="0.2">
      <c r="A92" s="23"/>
      <c r="B92" s="18"/>
      <c r="C92" s="18"/>
      <c r="D92" s="18"/>
      <c r="E92" s="18"/>
      <c r="F92" s="18"/>
      <c r="G92" s="18"/>
      <c r="H92" s="18"/>
      <c r="I92" s="26"/>
      <c r="J92" s="27"/>
      <c r="K92" s="27"/>
      <c r="L92" s="25"/>
      <c r="M92" s="25"/>
      <c r="N92" s="25"/>
      <c r="O92" s="25"/>
      <c r="P92" s="25"/>
      <c r="Q92" s="23"/>
      <c r="R92" s="23"/>
      <c r="S92" s="23"/>
      <c r="T92" s="23"/>
      <c r="U92" s="23"/>
      <c r="V92" s="23"/>
      <c r="W92" s="23"/>
      <c r="X92" s="23"/>
      <c r="Y92" s="23"/>
      <c r="Z92" s="23"/>
      <c r="AA92" s="23"/>
      <c r="AB92" s="23"/>
      <c r="AC92" s="23"/>
      <c r="AD92" s="23"/>
      <c r="AE92" s="23"/>
      <c r="AF92" s="16"/>
      <c r="AG92" s="18"/>
      <c r="AH92" s="18"/>
      <c r="AI92" s="18"/>
      <c r="AJ92" s="18"/>
    </row>
    <row r="93" spans="1:36" x14ac:dyDescent="0.2">
      <c r="A93" s="23"/>
      <c r="B93" s="18"/>
      <c r="C93" s="18"/>
      <c r="D93" s="18"/>
      <c r="E93" s="18"/>
      <c r="F93" s="18"/>
      <c r="G93" s="18"/>
      <c r="H93" s="18"/>
      <c r="I93" s="26"/>
      <c r="J93" s="27"/>
      <c r="K93" s="27"/>
      <c r="L93" s="25"/>
      <c r="M93" s="25"/>
      <c r="N93" s="25"/>
      <c r="O93" s="25"/>
      <c r="P93" s="25"/>
      <c r="Q93" s="23"/>
      <c r="R93" s="23"/>
      <c r="S93" s="23"/>
      <c r="T93" s="23"/>
      <c r="U93" s="23"/>
      <c r="V93" s="23"/>
      <c r="W93" s="23"/>
      <c r="X93" s="23"/>
      <c r="Y93" s="23"/>
      <c r="Z93" s="23"/>
      <c r="AA93" s="23"/>
      <c r="AB93" s="23"/>
      <c r="AC93" s="23"/>
      <c r="AD93" s="23"/>
      <c r="AE93" s="23"/>
      <c r="AF93" s="16"/>
      <c r="AG93" s="18"/>
      <c r="AH93" s="18"/>
      <c r="AI93" s="18"/>
      <c r="AJ93" s="18"/>
    </row>
    <row r="94" spans="1:36" x14ac:dyDescent="0.2">
      <c r="A94" s="23"/>
      <c r="B94" s="18"/>
      <c r="C94" s="18"/>
      <c r="D94" s="18"/>
      <c r="E94" s="18"/>
      <c r="F94" s="18"/>
      <c r="G94" s="18"/>
      <c r="H94" s="18"/>
      <c r="I94" s="26"/>
      <c r="J94" s="27"/>
      <c r="K94" s="27"/>
      <c r="L94" s="25"/>
      <c r="M94" s="25"/>
      <c r="N94" s="25"/>
      <c r="O94" s="25"/>
      <c r="P94" s="25"/>
      <c r="Q94" s="23"/>
      <c r="R94" s="23"/>
      <c r="S94" s="23"/>
      <c r="T94" s="23"/>
      <c r="U94" s="23"/>
      <c r="V94" s="23"/>
      <c r="W94" s="23"/>
      <c r="X94" s="23"/>
      <c r="Y94" s="23"/>
      <c r="Z94" s="23"/>
      <c r="AA94" s="23"/>
      <c r="AB94" s="23"/>
      <c r="AC94" s="23"/>
      <c r="AD94" s="23"/>
      <c r="AE94" s="23"/>
      <c r="AF94" s="16"/>
      <c r="AG94" s="18"/>
      <c r="AH94" s="18"/>
      <c r="AI94" s="18"/>
      <c r="AJ94" s="18"/>
    </row>
    <row r="95" spans="1:36" x14ac:dyDescent="0.2">
      <c r="A95" s="23"/>
      <c r="B95" s="18"/>
      <c r="C95" s="18"/>
      <c r="D95" s="18"/>
      <c r="E95" s="18"/>
      <c r="F95" s="18"/>
      <c r="G95" s="18"/>
      <c r="H95" s="18"/>
      <c r="I95" s="26"/>
      <c r="J95" s="27"/>
      <c r="K95" s="27"/>
      <c r="L95" s="25"/>
      <c r="M95" s="25"/>
      <c r="N95" s="25"/>
      <c r="O95" s="25"/>
      <c r="P95" s="25"/>
      <c r="Q95" s="23"/>
      <c r="R95" s="23"/>
      <c r="S95" s="23"/>
      <c r="T95" s="23"/>
      <c r="U95" s="23"/>
      <c r="V95" s="23"/>
      <c r="W95" s="23"/>
      <c r="X95" s="23"/>
      <c r="Y95" s="23"/>
      <c r="Z95" s="23"/>
      <c r="AA95" s="23"/>
      <c r="AB95" s="23"/>
      <c r="AC95" s="23"/>
      <c r="AD95" s="23"/>
      <c r="AE95" s="23"/>
      <c r="AF95" s="16"/>
      <c r="AG95" s="18"/>
      <c r="AH95" s="18"/>
      <c r="AI95" s="18"/>
      <c r="AJ95" s="18"/>
    </row>
    <row r="96" spans="1:36" x14ac:dyDescent="0.2">
      <c r="A96" s="23"/>
      <c r="B96" s="18"/>
      <c r="C96" s="18"/>
      <c r="D96" s="18"/>
      <c r="E96" s="18"/>
      <c r="F96" s="18"/>
      <c r="G96" s="18"/>
      <c r="H96" s="18"/>
      <c r="I96" s="18"/>
      <c r="J96" s="19"/>
      <c r="K96" s="19"/>
      <c r="L96" s="23"/>
      <c r="M96" s="23"/>
      <c r="N96" s="23"/>
      <c r="O96" s="23"/>
      <c r="P96" s="23"/>
      <c r="Q96" s="23"/>
      <c r="R96" s="23"/>
      <c r="S96" s="23"/>
      <c r="T96" s="23"/>
      <c r="U96" s="23"/>
      <c r="V96" s="23"/>
      <c r="W96" s="23"/>
      <c r="X96" s="23"/>
      <c r="Y96" s="23"/>
      <c r="Z96" s="23"/>
      <c r="AA96" s="23"/>
      <c r="AB96" s="23"/>
      <c r="AC96" s="23"/>
      <c r="AD96" s="23"/>
      <c r="AE96" s="23"/>
      <c r="AF96" s="16"/>
      <c r="AG96" s="18"/>
      <c r="AH96" s="18"/>
      <c r="AI96" s="18"/>
      <c r="AJ96" s="18"/>
    </row>
    <row r="97" spans="1:36" x14ac:dyDescent="0.2">
      <c r="A97" s="23"/>
      <c r="B97" s="18"/>
      <c r="C97" s="18"/>
      <c r="D97" s="18"/>
      <c r="E97" s="18"/>
      <c r="F97" s="18"/>
      <c r="G97" s="18"/>
      <c r="H97" s="18"/>
      <c r="I97" s="18"/>
      <c r="J97" s="19"/>
      <c r="K97" s="19"/>
      <c r="L97" s="23"/>
      <c r="M97" s="23"/>
      <c r="N97" s="23"/>
      <c r="O97" s="23"/>
      <c r="P97" s="23"/>
      <c r="Q97" s="23"/>
      <c r="R97" s="23"/>
      <c r="S97" s="23"/>
      <c r="T97" s="23"/>
      <c r="U97" s="23"/>
      <c r="V97" s="23"/>
      <c r="W97" s="23"/>
      <c r="X97" s="23"/>
      <c r="Y97" s="23"/>
      <c r="Z97" s="23"/>
      <c r="AA97" s="23"/>
      <c r="AB97" s="23"/>
      <c r="AC97" s="23"/>
      <c r="AD97" s="23"/>
      <c r="AE97" s="23"/>
      <c r="AF97" s="16"/>
      <c r="AG97" s="18"/>
      <c r="AH97" s="18"/>
      <c r="AI97" s="18"/>
      <c r="AJ97" s="18"/>
    </row>
    <row r="98" spans="1:36" x14ac:dyDescent="0.2">
      <c r="A98" s="23"/>
      <c r="B98" s="18"/>
      <c r="C98" s="18"/>
      <c r="D98" s="18"/>
      <c r="E98" s="18"/>
      <c r="F98" s="18"/>
      <c r="G98" s="18"/>
      <c r="H98" s="18"/>
      <c r="I98" s="18"/>
      <c r="J98" s="19"/>
      <c r="K98" s="19"/>
      <c r="L98" s="23"/>
      <c r="M98" s="23"/>
      <c r="N98" s="23"/>
      <c r="O98" s="23"/>
      <c r="P98" s="23"/>
      <c r="Q98" s="23"/>
      <c r="R98" s="23"/>
      <c r="S98" s="23"/>
      <c r="T98" s="23"/>
      <c r="U98" s="23"/>
      <c r="V98" s="23"/>
      <c r="W98" s="23"/>
      <c r="X98" s="23"/>
      <c r="Y98" s="23"/>
      <c r="Z98" s="23"/>
      <c r="AA98" s="23"/>
      <c r="AB98" s="23"/>
      <c r="AC98" s="23"/>
      <c r="AD98" s="23"/>
      <c r="AE98" s="23"/>
      <c r="AF98" s="16"/>
      <c r="AG98" s="18"/>
      <c r="AH98" s="18"/>
      <c r="AI98" s="18"/>
      <c r="AJ98" s="18"/>
    </row>
    <row r="99" spans="1:36" x14ac:dyDescent="0.2">
      <c r="A99" s="23"/>
      <c r="B99" s="18"/>
      <c r="C99" s="18"/>
      <c r="D99" s="18"/>
      <c r="E99" s="18"/>
      <c r="F99" s="18"/>
      <c r="G99" s="18"/>
      <c r="H99" s="18"/>
      <c r="I99" s="18"/>
      <c r="J99" s="19"/>
      <c r="K99" s="19"/>
      <c r="L99" s="23"/>
      <c r="M99" s="23"/>
      <c r="N99" s="23"/>
      <c r="O99" s="23"/>
      <c r="P99" s="23"/>
      <c r="Q99" s="23"/>
      <c r="R99" s="23"/>
      <c r="S99" s="23"/>
      <c r="T99" s="23"/>
      <c r="U99" s="23"/>
      <c r="V99" s="23"/>
      <c r="W99" s="23"/>
      <c r="X99" s="23"/>
      <c r="Y99" s="23"/>
      <c r="Z99" s="23"/>
      <c r="AA99" s="23"/>
      <c r="AB99" s="23"/>
      <c r="AC99" s="23"/>
      <c r="AD99" s="23"/>
      <c r="AE99" s="23"/>
      <c r="AF99" s="16"/>
      <c r="AG99" s="18"/>
      <c r="AH99" s="18"/>
      <c r="AI99" s="18"/>
      <c r="AJ99" s="18"/>
    </row>
    <row r="100" spans="1:36" x14ac:dyDescent="0.2">
      <c r="A100" s="23"/>
      <c r="B100" s="18"/>
      <c r="C100" s="18"/>
      <c r="D100" s="18"/>
      <c r="E100" s="18"/>
      <c r="F100" s="18"/>
      <c r="G100" s="18"/>
      <c r="H100" s="18"/>
      <c r="I100" s="18"/>
      <c r="J100" s="19"/>
      <c r="K100" s="19"/>
      <c r="L100" s="23"/>
      <c r="M100" s="23"/>
      <c r="N100" s="23"/>
      <c r="O100" s="23"/>
      <c r="P100" s="23"/>
      <c r="Q100" s="23"/>
      <c r="R100" s="23"/>
      <c r="S100" s="23"/>
      <c r="T100" s="23"/>
      <c r="U100" s="23"/>
      <c r="V100" s="23"/>
      <c r="W100" s="23"/>
      <c r="X100" s="23"/>
      <c r="Y100" s="23"/>
      <c r="Z100" s="23"/>
      <c r="AA100" s="23"/>
      <c r="AB100" s="23"/>
      <c r="AC100" s="23"/>
      <c r="AD100" s="23"/>
      <c r="AE100" s="23"/>
      <c r="AF100" s="16"/>
      <c r="AG100" s="18"/>
      <c r="AH100" s="18"/>
      <c r="AI100" s="18"/>
      <c r="AJ100" s="18"/>
    </row>
    <row r="101" spans="1:36" x14ac:dyDescent="0.2">
      <c r="A101" s="23"/>
      <c r="B101" s="18"/>
      <c r="C101" s="18"/>
      <c r="D101" s="18"/>
      <c r="E101" s="18"/>
      <c r="F101" s="18"/>
      <c r="G101" s="18"/>
      <c r="H101" s="18"/>
      <c r="I101" s="18"/>
      <c r="J101" s="19"/>
      <c r="K101" s="19"/>
      <c r="L101" s="23"/>
      <c r="M101" s="23"/>
      <c r="N101" s="23"/>
      <c r="O101" s="23"/>
      <c r="P101" s="23"/>
      <c r="Q101" s="23"/>
      <c r="R101" s="23"/>
      <c r="S101" s="23"/>
      <c r="T101" s="23"/>
      <c r="U101" s="23"/>
      <c r="V101" s="23"/>
      <c r="W101" s="23"/>
      <c r="X101" s="23"/>
      <c r="Y101" s="23"/>
      <c r="Z101" s="23"/>
      <c r="AA101" s="23"/>
      <c r="AB101" s="23"/>
      <c r="AC101" s="23"/>
      <c r="AD101" s="23"/>
      <c r="AE101" s="23"/>
      <c r="AF101" s="16"/>
      <c r="AG101" s="18"/>
      <c r="AH101" s="18"/>
      <c r="AI101" s="18"/>
      <c r="AJ101" s="18"/>
    </row>
    <row r="102" spans="1:36" x14ac:dyDescent="0.2">
      <c r="A102" s="23"/>
      <c r="B102" s="18"/>
      <c r="C102" s="18"/>
      <c r="D102" s="18"/>
      <c r="E102" s="18"/>
      <c r="F102" s="18"/>
      <c r="G102" s="18"/>
      <c r="H102" s="18"/>
      <c r="I102" s="18"/>
      <c r="J102" s="19"/>
      <c r="K102" s="19"/>
      <c r="L102" s="23"/>
      <c r="M102" s="23"/>
      <c r="N102" s="23"/>
      <c r="O102" s="23"/>
      <c r="P102" s="23"/>
      <c r="Q102" s="23"/>
      <c r="R102" s="23"/>
      <c r="S102" s="23"/>
      <c r="T102" s="23"/>
      <c r="U102" s="23"/>
      <c r="V102" s="23"/>
      <c r="W102" s="23"/>
      <c r="X102" s="23"/>
      <c r="Y102" s="23"/>
      <c r="Z102" s="23"/>
      <c r="AA102" s="23"/>
      <c r="AB102" s="23"/>
      <c r="AC102" s="23"/>
      <c r="AD102" s="23"/>
      <c r="AE102" s="23"/>
      <c r="AF102" s="16"/>
      <c r="AG102" s="18"/>
      <c r="AH102" s="18"/>
      <c r="AI102" s="18"/>
      <c r="AJ102" s="18"/>
    </row>
    <row r="103" spans="1:36" x14ac:dyDescent="0.2">
      <c r="A103" s="23"/>
      <c r="B103" s="18"/>
      <c r="C103" s="18"/>
      <c r="D103" s="18"/>
      <c r="E103" s="18"/>
      <c r="F103" s="18"/>
      <c r="G103" s="18"/>
      <c r="H103" s="18"/>
      <c r="I103" s="18"/>
      <c r="J103" s="19"/>
      <c r="K103" s="19"/>
      <c r="L103" s="23"/>
      <c r="M103" s="23"/>
      <c r="N103" s="23"/>
      <c r="O103" s="23"/>
      <c r="P103" s="23"/>
      <c r="Q103" s="23"/>
      <c r="R103" s="23"/>
      <c r="S103" s="23"/>
      <c r="T103" s="23"/>
      <c r="U103" s="23"/>
      <c r="V103" s="23"/>
      <c r="W103" s="23"/>
      <c r="X103" s="23"/>
      <c r="Y103" s="23"/>
      <c r="Z103" s="23"/>
      <c r="AA103" s="23"/>
      <c r="AB103" s="23"/>
      <c r="AC103" s="23"/>
      <c r="AD103" s="23"/>
      <c r="AE103" s="23"/>
      <c r="AF103" s="16"/>
      <c r="AG103" s="18"/>
      <c r="AH103" s="18"/>
      <c r="AI103" s="18"/>
      <c r="AJ103" s="18"/>
    </row>
    <row r="104" spans="1:36" x14ac:dyDescent="0.2">
      <c r="A104" s="23"/>
      <c r="B104" s="18"/>
      <c r="C104" s="18"/>
      <c r="D104" s="18"/>
      <c r="E104" s="18"/>
      <c r="F104" s="18"/>
      <c r="G104" s="18"/>
      <c r="H104" s="18"/>
      <c r="I104" s="18"/>
      <c r="J104" s="19"/>
      <c r="K104" s="19"/>
      <c r="L104" s="23"/>
      <c r="M104" s="23"/>
      <c r="N104" s="23"/>
      <c r="O104" s="23"/>
      <c r="P104" s="23"/>
      <c r="Q104" s="23"/>
      <c r="R104" s="23"/>
      <c r="S104" s="23"/>
      <c r="T104" s="23"/>
      <c r="U104" s="23"/>
      <c r="V104" s="23"/>
      <c r="W104" s="23"/>
      <c r="X104" s="23"/>
      <c r="Y104" s="23"/>
      <c r="Z104" s="23"/>
      <c r="AA104" s="23"/>
      <c r="AB104" s="23"/>
      <c r="AC104" s="23"/>
      <c r="AD104" s="23"/>
      <c r="AE104" s="23"/>
      <c r="AF104" s="16"/>
      <c r="AG104" s="18"/>
      <c r="AH104" s="18"/>
      <c r="AI104" s="18"/>
      <c r="AJ104" s="18"/>
    </row>
    <row r="105" spans="1:36" x14ac:dyDescent="0.2">
      <c r="A105" s="23"/>
      <c r="B105" s="18"/>
      <c r="C105" s="18"/>
      <c r="D105" s="18"/>
      <c r="E105" s="18"/>
      <c r="F105" s="18"/>
      <c r="G105" s="18"/>
      <c r="H105" s="18"/>
      <c r="I105" s="18"/>
      <c r="J105" s="19"/>
      <c r="K105" s="19"/>
      <c r="L105" s="23"/>
      <c r="M105" s="23"/>
      <c r="N105" s="23"/>
      <c r="O105" s="23"/>
      <c r="P105" s="23"/>
      <c r="Q105" s="23"/>
      <c r="R105" s="23"/>
      <c r="S105" s="23"/>
      <c r="T105" s="23"/>
      <c r="U105" s="23"/>
      <c r="V105" s="23"/>
      <c r="W105" s="23"/>
      <c r="X105" s="23"/>
      <c r="Y105" s="23"/>
      <c r="Z105" s="23"/>
      <c r="AA105" s="23"/>
      <c r="AB105" s="23"/>
      <c r="AC105" s="23"/>
      <c r="AD105" s="23"/>
      <c r="AE105" s="23"/>
      <c r="AF105" s="16"/>
      <c r="AG105" s="18"/>
      <c r="AH105" s="18"/>
      <c r="AI105" s="18"/>
      <c r="AJ105" s="18"/>
    </row>
    <row r="106" spans="1:36" x14ac:dyDescent="0.2">
      <c r="A106" s="23"/>
      <c r="B106" s="18"/>
      <c r="C106" s="18"/>
      <c r="D106" s="18"/>
      <c r="E106" s="18"/>
      <c r="F106" s="18"/>
      <c r="G106" s="18"/>
      <c r="H106" s="18"/>
      <c r="I106" s="18"/>
      <c r="J106" s="19"/>
      <c r="K106" s="19"/>
      <c r="L106" s="23"/>
      <c r="M106" s="23"/>
      <c r="N106" s="23"/>
      <c r="O106" s="23"/>
      <c r="P106" s="23"/>
      <c r="Q106" s="23"/>
      <c r="R106" s="23"/>
      <c r="S106" s="23"/>
      <c r="T106" s="23"/>
      <c r="U106" s="23"/>
      <c r="V106" s="23"/>
      <c r="W106" s="23"/>
      <c r="X106" s="23"/>
      <c r="Y106" s="23"/>
      <c r="Z106" s="23"/>
      <c r="AA106" s="23"/>
      <c r="AB106" s="23"/>
      <c r="AC106" s="23"/>
      <c r="AD106" s="23"/>
      <c r="AE106" s="23"/>
      <c r="AF106" s="16"/>
      <c r="AG106" s="18"/>
      <c r="AH106" s="18"/>
      <c r="AI106" s="18"/>
      <c r="AJ106" s="18"/>
    </row>
    <row r="107" spans="1:36" x14ac:dyDescent="0.2">
      <c r="A107" s="23"/>
      <c r="B107" s="18"/>
      <c r="C107" s="18"/>
      <c r="D107" s="18"/>
      <c r="E107" s="18"/>
      <c r="F107" s="18"/>
      <c r="G107" s="18"/>
      <c r="H107" s="18"/>
      <c r="I107" s="18"/>
      <c r="J107" s="19"/>
      <c r="K107" s="19"/>
      <c r="L107" s="23"/>
      <c r="M107" s="23"/>
      <c r="N107" s="23"/>
      <c r="O107" s="23"/>
      <c r="P107" s="23"/>
      <c r="Q107" s="23"/>
      <c r="R107" s="23"/>
      <c r="S107" s="23"/>
      <c r="T107" s="23"/>
      <c r="U107" s="23"/>
      <c r="V107" s="23"/>
      <c r="W107" s="23"/>
      <c r="X107" s="23"/>
      <c r="Y107" s="23"/>
      <c r="Z107" s="23"/>
      <c r="AA107" s="23"/>
      <c r="AB107" s="23"/>
      <c r="AC107" s="23"/>
      <c r="AD107" s="23"/>
      <c r="AE107" s="23"/>
      <c r="AF107" s="16"/>
      <c r="AG107" s="18"/>
      <c r="AH107" s="18"/>
      <c r="AI107" s="18"/>
      <c r="AJ107" s="18"/>
    </row>
    <row r="108" spans="1:36" x14ac:dyDescent="0.2">
      <c r="A108" s="23"/>
      <c r="B108" s="18"/>
      <c r="C108" s="18"/>
      <c r="D108" s="18"/>
      <c r="E108" s="18"/>
      <c r="F108" s="18"/>
      <c r="G108" s="18"/>
      <c r="H108" s="18"/>
      <c r="I108" s="18"/>
      <c r="J108" s="19"/>
      <c r="K108" s="19"/>
      <c r="L108" s="23"/>
      <c r="M108" s="23"/>
      <c r="N108" s="23"/>
      <c r="O108" s="23"/>
      <c r="P108" s="23"/>
      <c r="Q108" s="23"/>
      <c r="R108" s="23"/>
      <c r="S108" s="23"/>
      <c r="T108" s="23"/>
      <c r="U108" s="23"/>
      <c r="V108" s="23"/>
      <c r="W108" s="23"/>
      <c r="X108" s="23"/>
      <c r="Y108" s="23"/>
      <c r="Z108" s="23"/>
      <c r="AA108" s="23"/>
      <c r="AB108" s="23"/>
      <c r="AC108" s="23"/>
      <c r="AD108" s="23"/>
      <c r="AE108" s="23"/>
      <c r="AF108" s="16"/>
      <c r="AG108" s="18"/>
      <c r="AH108" s="18"/>
      <c r="AI108" s="18"/>
      <c r="AJ108" s="18"/>
    </row>
    <row r="109" spans="1:36" x14ac:dyDescent="0.2">
      <c r="A109" s="23"/>
      <c r="B109" s="18"/>
      <c r="C109" s="18"/>
      <c r="D109" s="18"/>
      <c r="E109" s="18"/>
      <c r="F109" s="18"/>
      <c r="G109" s="18"/>
      <c r="H109" s="18"/>
      <c r="I109" s="18"/>
      <c r="J109" s="19"/>
      <c r="K109" s="19"/>
      <c r="L109" s="23"/>
      <c r="M109" s="23"/>
      <c r="N109" s="23"/>
      <c r="O109" s="23"/>
      <c r="P109" s="23"/>
      <c r="Q109" s="23"/>
      <c r="R109" s="23"/>
      <c r="S109" s="23"/>
      <c r="T109" s="23"/>
      <c r="U109" s="23"/>
      <c r="V109" s="23"/>
      <c r="W109" s="23"/>
      <c r="X109" s="23"/>
      <c r="Y109" s="23"/>
      <c r="Z109" s="23"/>
      <c r="AA109" s="23"/>
      <c r="AB109" s="23"/>
      <c r="AC109" s="23"/>
      <c r="AD109" s="23"/>
      <c r="AE109" s="23"/>
      <c r="AF109" s="16"/>
      <c r="AG109" s="18"/>
      <c r="AH109" s="18"/>
      <c r="AI109" s="18"/>
      <c r="AJ109" s="18"/>
    </row>
    <row r="110" spans="1:36" x14ac:dyDescent="0.2">
      <c r="A110" s="23"/>
      <c r="B110" s="18"/>
      <c r="C110" s="18"/>
      <c r="D110" s="18"/>
      <c r="E110" s="18"/>
      <c r="F110" s="18"/>
      <c r="G110" s="18"/>
      <c r="H110" s="18"/>
      <c r="I110" s="18"/>
      <c r="J110" s="19"/>
      <c r="K110" s="19"/>
      <c r="L110" s="23"/>
      <c r="M110" s="23"/>
      <c r="N110" s="23"/>
      <c r="O110" s="23"/>
      <c r="P110" s="23"/>
      <c r="Q110" s="23"/>
      <c r="R110" s="23"/>
      <c r="S110" s="23"/>
      <c r="T110" s="23"/>
      <c r="U110" s="23"/>
      <c r="V110" s="23"/>
      <c r="W110" s="23"/>
      <c r="X110" s="23"/>
      <c r="Y110" s="23"/>
      <c r="Z110" s="23"/>
      <c r="AA110" s="23"/>
      <c r="AB110" s="23"/>
      <c r="AC110" s="23"/>
      <c r="AD110" s="23"/>
      <c r="AE110" s="23"/>
      <c r="AF110" s="16"/>
      <c r="AG110" s="18"/>
      <c r="AH110" s="18"/>
      <c r="AI110" s="18"/>
      <c r="AJ110" s="18"/>
    </row>
    <row r="111" spans="1:36" x14ac:dyDescent="0.2">
      <c r="A111" s="23"/>
      <c r="B111" s="18"/>
      <c r="C111" s="18"/>
      <c r="D111" s="18"/>
      <c r="E111" s="18"/>
      <c r="F111" s="18"/>
      <c r="G111" s="18"/>
      <c r="H111" s="18"/>
      <c r="I111" s="18"/>
      <c r="J111" s="19"/>
      <c r="K111" s="19"/>
      <c r="L111" s="23"/>
      <c r="M111" s="23"/>
      <c r="N111" s="23"/>
      <c r="O111" s="23"/>
      <c r="P111" s="23"/>
      <c r="Q111" s="23"/>
      <c r="R111" s="23"/>
      <c r="S111" s="23"/>
      <c r="T111" s="23"/>
      <c r="U111" s="23"/>
      <c r="V111" s="23"/>
      <c r="W111" s="23"/>
      <c r="X111" s="23"/>
      <c r="Y111" s="23"/>
      <c r="Z111" s="23"/>
      <c r="AA111" s="23"/>
      <c r="AB111" s="23"/>
      <c r="AC111" s="23"/>
      <c r="AD111" s="23"/>
      <c r="AE111" s="23"/>
      <c r="AF111" s="16"/>
      <c r="AG111" s="18"/>
      <c r="AH111" s="18"/>
      <c r="AI111" s="18"/>
      <c r="AJ111" s="18"/>
    </row>
    <row r="112" spans="1:36" x14ac:dyDescent="0.2">
      <c r="A112" s="23"/>
      <c r="B112" s="18"/>
      <c r="C112" s="18"/>
      <c r="D112" s="18"/>
      <c r="E112" s="18"/>
      <c r="F112" s="18"/>
      <c r="G112" s="18"/>
      <c r="H112" s="18"/>
      <c r="I112" s="18"/>
      <c r="J112" s="19"/>
      <c r="K112" s="19"/>
      <c r="L112" s="23"/>
      <c r="M112" s="23"/>
      <c r="N112" s="23"/>
      <c r="O112" s="23"/>
      <c r="P112" s="23"/>
      <c r="Q112" s="23"/>
      <c r="R112" s="23"/>
      <c r="S112" s="23"/>
      <c r="T112" s="23"/>
      <c r="U112" s="23"/>
      <c r="V112" s="23"/>
      <c r="W112" s="23"/>
      <c r="X112" s="23"/>
      <c r="Y112" s="23"/>
      <c r="Z112" s="23"/>
      <c r="AA112" s="23"/>
      <c r="AB112" s="23"/>
      <c r="AC112" s="23"/>
      <c r="AD112" s="23"/>
      <c r="AE112" s="23"/>
      <c r="AF112" s="16"/>
      <c r="AG112" s="18"/>
      <c r="AH112" s="18"/>
      <c r="AI112" s="18"/>
      <c r="AJ112" s="18"/>
    </row>
    <row r="113" spans="1:36" x14ac:dyDescent="0.2">
      <c r="A113" s="23"/>
      <c r="B113" s="18"/>
      <c r="C113" s="18"/>
      <c r="D113" s="18"/>
      <c r="E113" s="18"/>
      <c r="F113" s="18"/>
      <c r="G113" s="18"/>
      <c r="H113" s="18"/>
      <c r="I113" s="18"/>
      <c r="J113" s="19"/>
      <c r="K113" s="19"/>
      <c r="L113" s="23"/>
      <c r="M113" s="23"/>
      <c r="N113" s="23"/>
      <c r="O113" s="23"/>
      <c r="P113" s="23"/>
      <c r="Q113" s="23"/>
      <c r="R113" s="23"/>
      <c r="S113" s="23"/>
      <c r="T113" s="23"/>
      <c r="U113" s="23"/>
      <c r="V113" s="23"/>
      <c r="W113" s="23"/>
      <c r="X113" s="23"/>
      <c r="Y113" s="23"/>
      <c r="Z113" s="23"/>
      <c r="AA113" s="23"/>
      <c r="AB113" s="23"/>
      <c r="AC113" s="23"/>
      <c r="AD113" s="23"/>
      <c r="AE113" s="23"/>
      <c r="AF113" s="16"/>
      <c r="AG113" s="18"/>
      <c r="AH113" s="18"/>
      <c r="AI113" s="18"/>
      <c r="AJ113" s="18"/>
    </row>
    <row r="114" spans="1:36" x14ac:dyDescent="0.2">
      <c r="A114" s="23"/>
      <c r="B114" s="18"/>
      <c r="C114" s="18"/>
      <c r="D114" s="18"/>
      <c r="E114" s="18"/>
      <c r="F114" s="18"/>
      <c r="G114" s="18"/>
      <c r="H114" s="18"/>
      <c r="I114" s="18"/>
      <c r="J114" s="19"/>
      <c r="K114" s="19"/>
      <c r="L114" s="23"/>
      <c r="M114" s="23"/>
      <c r="N114" s="23"/>
      <c r="O114" s="23"/>
      <c r="P114" s="23"/>
      <c r="Q114" s="23"/>
      <c r="R114" s="23"/>
      <c r="S114" s="23"/>
      <c r="T114" s="23"/>
      <c r="U114" s="23"/>
      <c r="V114" s="23"/>
      <c r="W114" s="23"/>
      <c r="X114" s="23"/>
      <c r="Y114" s="23"/>
      <c r="Z114" s="23"/>
      <c r="AA114" s="23"/>
      <c r="AB114" s="23"/>
      <c r="AC114" s="23"/>
      <c r="AD114" s="23"/>
      <c r="AE114" s="23"/>
      <c r="AF114" s="16"/>
      <c r="AG114" s="18"/>
      <c r="AH114" s="18"/>
      <c r="AI114" s="18"/>
      <c r="AJ114" s="18"/>
    </row>
    <row r="115" spans="1:36" x14ac:dyDescent="0.2">
      <c r="A115" s="23"/>
      <c r="B115" s="18"/>
      <c r="C115" s="18"/>
      <c r="D115" s="18"/>
      <c r="E115" s="18"/>
      <c r="F115" s="18"/>
      <c r="G115" s="18"/>
      <c r="H115" s="18"/>
      <c r="I115" s="18"/>
      <c r="J115" s="19"/>
      <c r="K115" s="19"/>
      <c r="L115" s="23"/>
      <c r="M115" s="23"/>
      <c r="N115" s="23"/>
      <c r="O115" s="23"/>
      <c r="P115" s="23"/>
      <c r="Q115" s="23"/>
      <c r="R115" s="23"/>
      <c r="S115" s="23"/>
      <c r="T115" s="23"/>
      <c r="U115" s="23"/>
      <c r="V115" s="23"/>
      <c r="W115" s="23"/>
      <c r="X115" s="23"/>
      <c r="Y115" s="23"/>
      <c r="Z115" s="23"/>
      <c r="AA115" s="23"/>
      <c r="AB115" s="23"/>
      <c r="AC115" s="23"/>
      <c r="AD115" s="23"/>
      <c r="AE115" s="23"/>
      <c r="AF115" s="16"/>
      <c r="AG115" s="18"/>
      <c r="AH115" s="18"/>
      <c r="AI115" s="18"/>
      <c r="AJ115" s="18"/>
    </row>
    <row r="116" spans="1:36" x14ac:dyDescent="0.2">
      <c r="A116" s="23"/>
      <c r="B116" s="18"/>
      <c r="C116" s="18"/>
      <c r="D116" s="18"/>
      <c r="E116" s="18"/>
      <c r="F116" s="18"/>
      <c r="G116" s="18"/>
      <c r="H116" s="18"/>
      <c r="I116" s="18"/>
      <c r="J116" s="19"/>
      <c r="K116" s="19"/>
      <c r="L116" s="23"/>
      <c r="M116" s="23"/>
      <c r="N116" s="23"/>
      <c r="O116" s="23"/>
      <c r="P116" s="23"/>
      <c r="Q116" s="23"/>
      <c r="R116" s="23"/>
      <c r="S116" s="23"/>
      <c r="T116" s="23"/>
      <c r="U116" s="23"/>
      <c r="V116" s="23"/>
      <c r="W116" s="23"/>
      <c r="X116" s="23"/>
      <c r="Y116" s="23"/>
      <c r="Z116" s="23"/>
      <c r="AA116" s="23"/>
      <c r="AB116" s="23"/>
      <c r="AC116" s="23"/>
      <c r="AD116" s="23"/>
      <c r="AE116" s="23"/>
      <c r="AF116" s="16"/>
      <c r="AG116" s="18"/>
      <c r="AH116" s="18"/>
      <c r="AI116" s="18"/>
      <c r="AJ116" s="18"/>
    </row>
    <row r="117" spans="1:36" x14ac:dyDescent="0.2">
      <c r="A117" s="23"/>
      <c r="B117" s="18"/>
      <c r="C117" s="18"/>
      <c r="D117" s="18"/>
      <c r="E117" s="18"/>
      <c r="F117" s="18"/>
      <c r="G117" s="18"/>
      <c r="H117" s="18"/>
      <c r="I117" s="18"/>
      <c r="J117" s="19"/>
      <c r="K117" s="19"/>
      <c r="L117" s="23"/>
      <c r="M117" s="23"/>
      <c r="N117" s="23"/>
      <c r="O117" s="23"/>
      <c r="P117" s="23"/>
      <c r="Q117" s="23"/>
      <c r="R117" s="23"/>
      <c r="S117" s="23"/>
      <c r="T117" s="23"/>
      <c r="U117" s="23"/>
      <c r="V117" s="23"/>
      <c r="W117" s="23"/>
      <c r="X117" s="23"/>
      <c r="Y117" s="23"/>
      <c r="Z117" s="23"/>
      <c r="AA117" s="23"/>
      <c r="AB117" s="23"/>
      <c r="AC117" s="23"/>
      <c r="AD117" s="23"/>
      <c r="AE117" s="23"/>
      <c r="AF117" s="16"/>
      <c r="AG117" s="18"/>
      <c r="AH117" s="18"/>
      <c r="AI117" s="18"/>
      <c r="AJ117" s="18"/>
    </row>
    <row r="118" spans="1:36" x14ac:dyDescent="0.2">
      <c r="A118" s="23"/>
      <c r="B118" s="18"/>
      <c r="C118" s="18"/>
      <c r="D118" s="18"/>
      <c r="E118" s="18"/>
      <c r="F118" s="18"/>
      <c r="G118" s="18"/>
      <c r="H118" s="18"/>
      <c r="I118" s="18"/>
      <c r="J118" s="19"/>
      <c r="K118" s="19"/>
      <c r="L118" s="23"/>
      <c r="M118" s="23"/>
      <c r="N118" s="23"/>
      <c r="O118" s="23"/>
      <c r="P118" s="23"/>
      <c r="Q118" s="23"/>
      <c r="R118" s="23"/>
      <c r="S118" s="23"/>
      <c r="T118" s="23"/>
      <c r="U118" s="23"/>
      <c r="V118" s="23"/>
      <c r="W118" s="23"/>
      <c r="X118" s="23"/>
      <c r="Y118" s="23"/>
      <c r="Z118" s="23"/>
      <c r="AA118" s="23"/>
      <c r="AB118" s="23"/>
      <c r="AC118" s="23"/>
      <c r="AD118" s="23"/>
      <c r="AE118" s="23"/>
      <c r="AF118" s="16"/>
      <c r="AG118" s="18"/>
      <c r="AH118" s="18"/>
      <c r="AI118" s="18"/>
      <c r="AJ118" s="18"/>
    </row>
    <row r="119" spans="1:36" x14ac:dyDescent="0.2">
      <c r="A119" s="23"/>
      <c r="B119" s="18"/>
      <c r="C119" s="18"/>
      <c r="D119" s="18"/>
      <c r="E119" s="18"/>
      <c r="F119" s="18"/>
      <c r="G119" s="18"/>
      <c r="H119" s="18"/>
      <c r="I119" s="18"/>
      <c r="J119" s="19"/>
      <c r="K119" s="19"/>
      <c r="L119" s="23"/>
      <c r="M119" s="23"/>
      <c r="N119" s="23"/>
      <c r="O119" s="23"/>
      <c r="P119" s="23"/>
      <c r="Q119" s="23"/>
      <c r="R119" s="23"/>
      <c r="S119" s="23"/>
      <c r="T119" s="23"/>
      <c r="U119" s="23"/>
      <c r="V119" s="23"/>
      <c r="W119" s="23"/>
      <c r="X119" s="23"/>
      <c r="Y119" s="23"/>
      <c r="Z119" s="23"/>
      <c r="AA119" s="23"/>
      <c r="AB119" s="23"/>
      <c r="AC119" s="23"/>
      <c r="AD119" s="23"/>
      <c r="AE119" s="23"/>
      <c r="AF119" s="16"/>
      <c r="AG119" s="18"/>
      <c r="AH119" s="18"/>
      <c r="AI119" s="18"/>
      <c r="AJ119" s="18"/>
    </row>
    <row r="120" spans="1:36" x14ac:dyDescent="0.2">
      <c r="A120" s="23"/>
      <c r="B120" s="18"/>
      <c r="C120" s="18"/>
      <c r="D120" s="18"/>
      <c r="E120" s="18"/>
      <c r="F120" s="18"/>
      <c r="G120" s="18"/>
      <c r="H120" s="18"/>
      <c r="I120" s="18"/>
      <c r="J120" s="19"/>
      <c r="K120" s="19"/>
      <c r="L120" s="23"/>
      <c r="M120" s="23"/>
      <c r="N120" s="23"/>
      <c r="O120" s="23"/>
      <c r="P120" s="23"/>
      <c r="Q120" s="23"/>
      <c r="R120" s="23"/>
      <c r="S120" s="23"/>
      <c r="T120" s="23"/>
      <c r="U120" s="23"/>
      <c r="V120" s="23"/>
      <c r="W120" s="23"/>
      <c r="X120" s="23"/>
      <c r="Y120" s="23"/>
      <c r="Z120" s="23"/>
      <c r="AA120" s="23"/>
      <c r="AB120" s="23"/>
      <c r="AC120" s="23"/>
      <c r="AD120" s="23"/>
      <c r="AE120" s="23"/>
      <c r="AF120" s="16"/>
      <c r="AG120" s="18"/>
      <c r="AH120" s="18"/>
      <c r="AI120" s="18"/>
      <c r="AJ120" s="18"/>
    </row>
    <row r="121" spans="1:36" x14ac:dyDescent="0.2">
      <c r="A121" s="23"/>
      <c r="B121" s="18"/>
      <c r="C121" s="18"/>
      <c r="D121" s="18"/>
      <c r="E121" s="18"/>
      <c r="F121" s="18"/>
      <c r="G121" s="18"/>
      <c r="H121" s="18"/>
      <c r="I121" s="18"/>
      <c r="J121" s="19"/>
      <c r="K121" s="19"/>
      <c r="L121" s="23"/>
      <c r="M121" s="23"/>
      <c r="N121" s="23"/>
      <c r="O121" s="23"/>
      <c r="P121" s="23"/>
      <c r="Q121" s="23"/>
      <c r="R121" s="23"/>
      <c r="S121" s="23"/>
      <c r="T121" s="23"/>
      <c r="U121" s="23"/>
      <c r="V121" s="23"/>
      <c r="W121" s="23"/>
      <c r="X121" s="23"/>
      <c r="Y121" s="23"/>
      <c r="Z121" s="23"/>
      <c r="AA121" s="23"/>
      <c r="AB121" s="23"/>
      <c r="AC121" s="23"/>
      <c r="AD121" s="23"/>
      <c r="AE121" s="23"/>
      <c r="AF121" s="16"/>
      <c r="AG121" s="18"/>
      <c r="AH121" s="18"/>
      <c r="AI121" s="18"/>
      <c r="AJ121" s="18"/>
    </row>
    <row r="122" spans="1:36" x14ac:dyDescent="0.2">
      <c r="A122" s="23"/>
      <c r="B122" s="18"/>
      <c r="C122" s="18"/>
      <c r="D122" s="18"/>
      <c r="E122" s="18"/>
      <c r="F122" s="18"/>
      <c r="G122" s="18"/>
      <c r="H122" s="18"/>
      <c r="I122" s="18"/>
      <c r="J122" s="19"/>
      <c r="K122" s="19"/>
      <c r="L122" s="23"/>
      <c r="M122" s="23"/>
      <c r="N122" s="23"/>
      <c r="O122" s="23"/>
      <c r="P122" s="23"/>
      <c r="Q122" s="23"/>
      <c r="R122" s="23"/>
      <c r="S122" s="23"/>
      <c r="T122" s="23"/>
      <c r="U122" s="23"/>
      <c r="V122" s="23"/>
      <c r="W122" s="23"/>
      <c r="X122" s="23"/>
      <c r="Y122" s="23"/>
      <c r="Z122" s="23"/>
      <c r="AA122" s="23"/>
      <c r="AB122" s="23"/>
      <c r="AC122" s="23"/>
      <c r="AD122" s="23"/>
      <c r="AE122" s="23"/>
      <c r="AF122" s="16"/>
      <c r="AG122" s="18"/>
      <c r="AH122" s="18"/>
      <c r="AI122" s="18"/>
      <c r="AJ122" s="18"/>
    </row>
    <row r="123" spans="1:36" x14ac:dyDescent="0.2">
      <c r="A123" s="23"/>
      <c r="B123" s="18"/>
      <c r="C123" s="18"/>
      <c r="D123" s="18"/>
      <c r="E123" s="18"/>
      <c r="F123" s="18"/>
      <c r="G123" s="18"/>
      <c r="H123" s="18"/>
      <c r="I123" s="18"/>
      <c r="J123" s="19"/>
      <c r="K123" s="19"/>
      <c r="L123" s="23"/>
      <c r="M123" s="23"/>
      <c r="N123" s="23"/>
      <c r="O123" s="23"/>
      <c r="P123" s="23"/>
      <c r="Q123" s="23"/>
      <c r="R123" s="23"/>
      <c r="S123" s="23"/>
      <c r="T123" s="23"/>
      <c r="U123" s="23"/>
      <c r="V123" s="23"/>
      <c r="W123" s="23"/>
      <c r="X123" s="23"/>
      <c r="Y123" s="23"/>
      <c r="Z123" s="23"/>
      <c r="AA123" s="23"/>
      <c r="AB123" s="23"/>
      <c r="AC123" s="23"/>
      <c r="AD123" s="23"/>
      <c r="AE123" s="23"/>
      <c r="AF123" s="16"/>
      <c r="AG123" s="18"/>
      <c r="AH123" s="18"/>
      <c r="AI123" s="18"/>
      <c r="AJ123" s="18"/>
    </row>
    <row r="124" spans="1:36" x14ac:dyDescent="0.2">
      <c r="A124" s="23"/>
      <c r="B124" s="18"/>
      <c r="C124" s="18"/>
      <c r="D124" s="18"/>
      <c r="E124" s="18"/>
      <c r="F124" s="18"/>
      <c r="G124" s="18"/>
      <c r="H124" s="18"/>
      <c r="I124" s="18"/>
      <c r="J124" s="19"/>
      <c r="K124" s="19"/>
      <c r="L124" s="23"/>
      <c r="M124" s="23"/>
      <c r="N124" s="23"/>
      <c r="O124" s="23"/>
      <c r="P124" s="23"/>
      <c r="Q124" s="23"/>
      <c r="R124" s="23"/>
      <c r="S124" s="23"/>
      <c r="T124" s="23"/>
      <c r="U124" s="23"/>
      <c r="V124" s="23"/>
      <c r="W124" s="23"/>
      <c r="X124" s="23"/>
      <c r="Y124" s="23"/>
      <c r="Z124" s="23"/>
      <c r="AA124" s="23"/>
      <c r="AB124" s="23"/>
      <c r="AC124" s="23"/>
      <c r="AD124" s="23"/>
      <c r="AE124" s="23"/>
      <c r="AF124" s="16"/>
      <c r="AG124" s="18"/>
      <c r="AH124" s="18"/>
      <c r="AI124" s="18"/>
      <c r="AJ124" s="18"/>
    </row>
    <row r="125" spans="1:36" x14ac:dyDescent="0.2">
      <c r="A125" s="23"/>
      <c r="B125" s="18"/>
      <c r="C125" s="18"/>
      <c r="D125" s="18"/>
      <c r="E125" s="18"/>
      <c r="F125" s="18"/>
      <c r="G125" s="18"/>
      <c r="H125" s="18"/>
      <c r="I125" s="18"/>
      <c r="J125" s="19"/>
      <c r="K125" s="19"/>
      <c r="L125" s="23"/>
      <c r="M125" s="23"/>
      <c r="N125" s="23"/>
      <c r="O125" s="23"/>
      <c r="P125" s="23"/>
      <c r="Q125" s="23"/>
      <c r="R125" s="23"/>
      <c r="S125" s="23"/>
      <c r="T125" s="23"/>
      <c r="U125" s="23"/>
      <c r="V125" s="23"/>
      <c r="W125" s="23"/>
      <c r="X125" s="23"/>
      <c r="Y125" s="23"/>
      <c r="Z125" s="23"/>
      <c r="AA125" s="23"/>
      <c r="AB125" s="23"/>
      <c r="AC125" s="23"/>
      <c r="AD125" s="23"/>
      <c r="AE125" s="23"/>
      <c r="AF125" s="16"/>
      <c r="AG125" s="18"/>
      <c r="AH125" s="18"/>
      <c r="AI125" s="18"/>
      <c r="AJ125" s="18"/>
    </row>
    <row r="126" spans="1:36" x14ac:dyDescent="0.2">
      <c r="A126" s="23"/>
      <c r="B126" s="18"/>
      <c r="C126" s="18"/>
      <c r="D126" s="18"/>
      <c r="E126" s="18"/>
      <c r="F126" s="18"/>
      <c r="G126" s="18"/>
      <c r="H126" s="18"/>
      <c r="I126" s="18"/>
      <c r="J126" s="19"/>
      <c r="K126" s="19"/>
      <c r="L126" s="23"/>
      <c r="M126" s="23"/>
      <c r="N126" s="23"/>
      <c r="O126" s="23"/>
      <c r="P126" s="23"/>
      <c r="Q126" s="23"/>
      <c r="R126" s="23"/>
      <c r="S126" s="23"/>
      <c r="T126" s="23"/>
      <c r="U126" s="23"/>
      <c r="V126" s="23"/>
      <c r="W126" s="23"/>
      <c r="X126" s="23"/>
      <c r="Y126" s="23"/>
      <c r="Z126" s="23"/>
      <c r="AA126" s="23"/>
      <c r="AB126" s="23"/>
      <c r="AC126" s="23"/>
      <c r="AD126" s="23"/>
      <c r="AE126" s="23"/>
      <c r="AF126" s="16"/>
      <c r="AG126" s="18"/>
      <c r="AH126" s="18"/>
      <c r="AI126" s="18"/>
      <c r="AJ126" s="18"/>
    </row>
    <row r="127" spans="1:36" x14ac:dyDescent="0.2">
      <c r="A127" s="23"/>
      <c r="B127" s="18"/>
      <c r="C127" s="18"/>
      <c r="D127" s="18"/>
      <c r="E127" s="18"/>
      <c r="F127" s="18"/>
      <c r="G127" s="18"/>
      <c r="H127" s="18"/>
      <c r="I127" s="18"/>
      <c r="J127" s="19"/>
      <c r="K127" s="19"/>
      <c r="L127" s="23"/>
      <c r="M127" s="23"/>
      <c r="N127" s="23"/>
      <c r="O127" s="23"/>
      <c r="P127" s="23"/>
      <c r="Q127" s="23"/>
      <c r="R127" s="23"/>
      <c r="S127" s="23"/>
      <c r="T127" s="23"/>
      <c r="U127" s="23"/>
      <c r="V127" s="23"/>
      <c r="W127" s="23"/>
      <c r="X127" s="23"/>
      <c r="Y127" s="23"/>
      <c r="Z127" s="23"/>
      <c r="AA127" s="23"/>
      <c r="AB127" s="23"/>
      <c r="AC127" s="23"/>
      <c r="AD127" s="23"/>
      <c r="AE127" s="23"/>
      <c r="AF127" s="16"/>
      <c r="AG127" s="18"/>
      <c r="AH127" s="18"/>
      <c r="AI127" s="18"/>
      <c r="AJ127" s="18"/>
    </row>
    <row r="128" spans="1:36" x14ac:dyDescent="0.2">
      <c r="A128" s="23"/>
      <c r="B128" s="18"/>
      <c r="C128" s="18"/>
      <c r="D128" s="18"/>
      <c r="E128" s="18"/>
      <c r="F128" s="18"/>
      <c r="G128" s="18"/>
      <c r="H128" s="18"/>
      <c r="I128" s="18"/>
      <c r="J128" s="19"/>
      <c r="K128" s="19"/>
      <c r="L128" s="23"/>
      <c r="M128" s="23"/>
      <c r="N128" s="23"/>
      <c r="O128" s="23"/>
      <c r="P128" s="23"/>
      <c r="Q128" s="23"/>
      <c r="R128" s="23"/>
      <c r="S128" s="23"/>
      <c r="T128" s="23"/>
      <c r="U128" s="23"/>
      <c r="V128" s="23"/>
      <c r="W128" s="23"/>
      <c r="X128" s="23"/>
      <c r="Y128" s="23"/>
      <c r="Z128" s="23"/>
      <c r="AA128" s="23"/>
      <c r="AB128" s="23"/>
      <c r="AC128" s="23"/>
      <c r="AD128" s="23"/>
      <c r="AE128" s="23"/>
      <c r="AF128" s="16"/>
      <c r="AG128" s="18"/>
      <c r="AH128" s="18"/>
      <c r="AI128" s="18"/>
      <c r="AJ128" s="18"/>
    </row>
    <row r="129" spans="1:36" x14ac:dyDescent="0.2">
      <c r="A129" s="23"/>
      <c r="B129" s="18"/>
      <c r="C129" s="18"/>
      <c r="D129" s="18"/>
      <c r="E129" s="18"/>
      <c r="F129" s="18"/>
      <c r="G129" s="18"/>
      <c r="H129" s="18"/>
      <c r="I129" s="18"/>
      <c r="J129" s="19"/>
      <c r="K129" s="19"/>
      <c r="L129" s="23"/>
      <c r="M129" s="23"/>
      <c r="N129" s="23"/>
      <c r="O129" s="23"/>
      <c r="P129" s="23"/>
      <c r="Q129" s="23"/>
      <c r="R129" s="23"/>
      <c r="S129" s="23"/>
      <c r="T129" s="23"/>
      <c r="U129" s="23"/>
      <c r="V129" s="23"/>
      <c r="W129" s="23"/>
      <c r="X129" s="23"/>
      <c r="Y129" s="23"/>
      <c r="Z129" s="23"/>
      <c r="AA129" s="23"/>
      <c r="AB129" s="23"/>
      <c r="AC129" s="23"/>
      <c r="AD129" s="23"/>
      <c r="AE129" s="23"/>
      <c r="AF129" s="16"/>
      <c r="AG129" s="18"/>
      <c r="AH129" s="18"/>
      <c r="AI129" s="18"/>
      <c r="AJ129" s="18"/>
    </row>
    <row r="130" spans="1:36" x14ac:dyDescent="0.2">
      <c r="A130" s="23"/>
      <c r="B130" s="18"/>
      <c r="C130" s="18"/>
      <c r="D130" s="18"/>
      <c r="E130" s="18"/>
      <c r="F130" s="18"/>
      <c r="G130" s="18"/>
      <c r="H130" s="18"/>
      <c r="I130" s="18"/>
      <c r="J130" s="19"/>
      <c r="K130" s="19"/>
      <c r="L130" s="23"/>
      <c r="M130" s="23"/>
      <c r="N130" s="23"/>
      <c r="O130" s="23"/>
      <c r="P130" s="23"/>
      <c r="Q130" s="23"/>
      <c r="R130" s="23"/>
      <c r="S130" s="23"/>
      <c r="T130" s="23"/>
      <c r="U130" s="23"/>
      <c r="V130" s="23"/>
      <c r="W130" s="23"/>
      <c r="X130" s="23"/>
      <c r="Y130" s="23"/>
      <c r="Z130" s="23"/>
      <c r="AA130" s="23"/>
      <c r="AB130" s="23"/>
      <c r="AC130" s="23"/>
      <c r="AD130" s="23"/>
      <c r="AE130" s="23"/>
      <c r="AF130" s="16"/>
      <c r="AG130" s="18"/>
      <c r="AH130" s="18"/>
      <c r="AI130" s="18"/>
      <c r="AJ130" s="18"/>
    </row>
    <row r="131" spans="1:36" x14ac:dyDescent="0.2">
      <c r="A131" s="23"/>
      <c r="B131" s="18"/>
      <c r="C131" s="18"/>
      <c r="D131" s="18"/>
      <c r="E131" s="18"/>
      <c r="F131" s="18"/>
      <c r="G131" s="18"/>
      <c r="H131" s="18"/>
      <c r="I131" s="18"/>
      <c r="J131" s="19"/>
      <c r="K131" s="19"/>
      <c r="L131" s="23"/>
      <c r="M131" s="23"/>
      <c r="N131" s="23"/>
      <c r="O131" s="23"/>
      <c r="P131" s="23"/>
      <c r="Q131" s="23"/>
      <c r="R131" s="23"/>
      <c r="S131" s="23"/>
      <c r="T131" s="23"/>
      <c r="U131" s="23"/>
      <c r="V131" s="23"/>
      <c r="W131" s="23"/>
      <c r="X131" s="23"/>
      <c r="Y131" s="23"/>
      <c r="Z131" s="23"/>
      <c r="AA131" s="23"/>
      <c r="AB131" s="23"/>
      <c r="AC131" s="23"/>
      <c r="AD131" s="23"/>
      <c r="AE131" s="23"/>
      <c r="AF131" s="16"/>
      <c r="AG131" s="18"/>
      <c r="AH131" s="18"/>
      <c r="AI131" s="18"/>
      <c r="AJ131" s="18"/>
    </row>
    <row r="132" spans="1:36" x14ac:dyDescent="0.2">
      <c r="A132" s="23"/>
      <c r="B132" s="18"/>
      <c r="C132" s="18"/>
      <c r="D132" s="18"/>
      <c r="E132" s="18"/>
      <c r="F132" s="18"/>
      <c r="G132" s="18"/>
      <c r="H132" s="18"/>
      <c r="I132" s="18"/>
      <c r="J132" s="19"/>
      <c r="K132" s="19"/>
      <c r="L132" s="23"/>
      <c r="M132" s="23"/>
      <c r="N132" s="23"/>
      <c r="O132" s="23"/>
      <c r="P132" s="23"/>
      <c r="Q132" s="23"/>
      <c r="R132" s="23"/>
      <c r="S132" s="23"/>
      <c r="T132" s="23"/>
      <c r="U132" s="23"/>
      <c r="V132" s="23"/>
      <c r="W132" s="23"/>
      <c r="X132" s="23"/>
      <c r="Y132" s="23"/>
      <c r="Z132" s="23"/>
      <c r="AA132" s="23"/>
      <c r="AB132" s="23"/>
      <c r="AC132" s="23"/>
      <c r="AD132" s="23"/>
      <c r="AE132" s="23"/>
      <c r="AF132" s="16"/>
      <c r="AG132" s="18"/>
      <c r="AH132" s="18"/>
      <c r="AI132" s="18"/>
      <c r="AJ132" s="18"/>
    </row>
    <row r="133" spans="1:36" x14ac:dyDescent="0.2">
      <c r="A133" s="23"/>
      <c r="B133" s="18"/>
      <c r="C133" s="18"/>
      <c r="D133" s="18"/>
      <c r="E133" s="18"/>
      <c r="F133" s="18"/>
      <c r="G133" s="18"/>
      <c r="H133" s="18"/>
      <c r="I133" s="18"/>
      <c r="J133" s="19"/>
      <c r="K133" s="19"/>
      <c r="L133" s="23"/>
      <c r="M133" s="23"/>
      <c r="N133" s="23"/>
      <c r="O133" s="23"/>
      <c r="P133" s="23"/>
      <c r="Q133" s="23"/>
      <c r="R133" s="23"/>
      <c r="S133" s="23"/>
      <c r="T133" s="23"/>
      <c r="U133" s="23"/>
      <c r="V133" s="23"/>
      <c r="W133" s="23"/>
      <c r="X133" s="23"/>
      <c r="Y133" s="23"/>
      <c r="Z133" s="23"/>
      <c r="AA133" s="23"/>
      <c r="AB133" s="23"/>
      <c r="AC133" s="23"/>
      <c r="AD133" s="23"/>
      <c r="AE133" s="23"/>
      <c r="AF133" s="16"/>
      <c r="AG133" s="18"/>
      <c r="AH133" s="18"/>
      <c r="AI133" s="18"/>
      <c r="AJ133" s="18"/>
    </row>
    <row r="134" spans="1:36" x14ac:dyDescent="0.2">
      <c r="A134" s="23"/>
      <c r="B134" s="18"/>
      <c r="C134" s="18"/>
      <c r="D134" s="18"/>
      <c r="E134" s="18"/>
      <c r="F134" s="18"/>
      <c r="G134" s="18"/>
      <c r="H134" s="18"/>
      <c r="I134" s="18"/>
      <c r="J134" s="19"/>
      <c r="K134" s="19"/>
      <c r="L134" s="23"/>
      <c r="M134" s="23"/>
      <c r="N134" s="23"/>
      <c r="O134" s="23"/>
      <c r="P134" s="23"/>
      <c r="Q134" s="23"/>
      <c r="R134" s="23"/>
      <c r="S134" s="23"/>
      <c r="T134" s="23"/>
      <c r="U134" s="23"/>
      <c r="V134" s="23"/>
      <c r="W134" s="23"/>
      <c r="X134" s="23"/>
      <c r="Y134" s="23"/>
      <c r="Z134" s="23"/>
      <c r="AA134" s="23"/>
      <c r="AB134" s="23"/>
      <c r="AC134" s="23"/>
      <c r="AD134" s="23"/>
      <c r="AE134" s="23"/>
      <c r="AF134" s="16"/>
      <c r="AG134" s="18"/>
      <c r="AH134" s="18"/>
      <c r="AI134" s="18"/>
      <c r="AJ134" s="18"/>
    </row>
    <row r="135" spans="1:36" x14ac:dyDescent="0.2">
      <c r="A135" s="23"/>
      <c r="B135" s="18"/>
      <c r="C135" s="18"/>
      <c r="D135" s="18"/>
      <c r="E135" s="18"/>
      <c r="F135" s="18"/>
      <c r="G135" s="18"/>
      <c r="H135" s="18"/>
      <c r="I135" s="18"/>
      <c r="J135" s="19"/>
      <c r="K135" s="19"/>
      <c r="L135" s="23"/>
      <c r="M135" s="23"/>
      <c r="N135" s="23"/>
      <c r="O135" s="23"/>
      <c r="P135" s="23"/>
      <c r="Q135" s="23"/>
      <c r="R135" s="23"/>
      <c r="S135" s="23"/>
      <c r="T135" s="23"/>
      <c r="U135" s="23"/>
      <c r="V135" s="23"/>
      <c r="W135" s="23"/>
      <c r="X135" s="23"/>
      <c r="Y135" s="23"/>
      <c r="Z135" s="23"/>
      <c r="AA135" s="23"/>
      <c r="AB135" s="23"/>
      <c r="AC135" s="23"/>
      <c r="AD135" s="23"/>
      <c r="AE135" s="23"/>
      <c r="AF135" s="16"/>
      <c r="AG135" s="18"/>
      <c r="AH135" s="18"/>
      <c r="AI135" s="18"/>
      <c r="AJ135" s="18"/>
    </row>
    <row r="136" spans="1:36" x14ac:dyDescent="0.2">
      <c r="A136" s="23"/>
      <c r="B136" s="18"/>
      <c r="C136" s="18"/>
      <c r="D136" s="18"/>
      <c r="E136" s="18"/>
      <c r="F136" s="18"/>
      <c r="G136" s="18"/>
      <c r="H136" s="18"/>
      <c r="I136" s="18"/>
      <c r="J136" s="19"/>
      <c r="K136" s="19"/>
      <c r="L136" s="23"/>
      <c r="M136" s="23"/>
      <c r="N136" s="23"/>
      <c r="O136" s="23"/>
      <c r="P136" s="23"/>
      <c r="Q136" s="23"/>
      <c r="R136" s="23"/>
      <c r="S136" s="23"/>
      <c r="T136" s="23"/>
      <c r="U136" s="23"/>
      <c r="V136" s="23"/>
      <c r="W136" s="23"/>
      <c r="X136" s="23"/>
      <c r="Y136" s="23"/>
      <c r="Z136" s="23"/>
      <c r="AA136" s="23"/>
      <c r="AB136" s="23"/>
      <c r="AC136" s="23"/>
      <c r="AD136" s="23"/>
      <c r="AE136" s="23"/>
      <c r="AF136" s="16"/>
      <c r="AG136" s="18"/>
      <c r="AH136" s="18"/>
      <c r="AI136" s="18"/>
      <c r="AJ136" s="18"/>
    </row>
    <row r="137" spans="1:36" x14ac:dyDescent="0.2">
      <c r="A137" s="23"/>
      <c r="B137" s="18"/>
      <c r="C137" s="18"/>
      <c r="D137" s="18"/>
      <c r="E137" s="18"/>
      <c r="F137" s="18"/>
      <c r="G137" s="18"/>
      <c r="H137" s="18"/>
      <c r="I137" s="18"/>
      <c r="J137" s="19"/>
      <c r="K137" s="19"/>
      <c r="L137" s="23"/>
      <c r="M137" s="23"/>
      <c r="N137" s="23"/>
      <c r="O137" s="23"/>
      <c r="P137" s="23"/>
      <c r="Q137" s="23"/>
      <c r="R137" s="23"/>
      <c r="S137" s="23"/>
      <c r="T137" s="23"/>
      <c r="U137" s="23"/>
      <c r="V137" s="23"/>
      <c r="W137" s="23"/>
      <c r="X137" s="23"/>
      <c r="Y137" s="23"/>
      <c r="Z137" s="23"/>
      <c r="AA137" s="23"/>
      <c r="AB137" s="23"/>
      <c r="AC137" s="23"/>
      <c r="AD137" s="23"/>
      <c r="AE137" s="23"/>
      <c r="AF137" s="16"/>
      <c r="AG137" s="18"/>
      <c r="AH137" s="18"/>
      <c r="AI137" s="18"/>
      <c r="AJ137" s="18"/>
    </row>
    <row r="138" spans="1:36" x14ac:dyDescent="0.2">
      <c r="A138" s="23"/>
      <c r="B138" s="18"/>
      <c r="C138" s="18"/>
      <c r="D138" s="18"/>
      <c r="E138" s="18"/>
      <c r="F138" s="18"/>
      <c r="G138" s="18"/>
      <c r="H138" s="18"/>
      <c r="I138" s="18"/>
      <c r="J138" s="19"/>
      <c r="K138" s="19"/>
      <c r="L138" s="23"/>
      <c r="M138" s="23"/>
      <c r="N138" s="23"/>
      <c r="O138" s="23"/>
      <c r="P138" s="23"/>
      <c r="Q138" s="23"/>
      <c r="R138" s="23"/>
      <c r="S138" s="23"/>
      <c r="T138" s="23"/>
      <c r="U138" s="23"/>
      <c r="V138" s="23"/>
      <c r="W138" s="23"/>
      <c r="X138" s="23"/>
      <c r="Y138" s="23"/>
      <c r="Z138" s="23"/>
      <c r="AA138" s="23"/>
      <c r="AB138" s="23"/>
      <c r="AC138" s="23"/>
      <c r="AD138" s="23"/>
      <c r="AE138" s="23"/>
      <c r="AF138" s="16"/>
      <c r="AG138" s="18"/>
      <c r="AH138" s="18"/>
      <c r="AI138" s="18"/>
      <c r="AJ138" s="18"/>
    </row>
    <row r="139" spans="1:36" x14ac:dyDescent="0.2">
      <c r="A139" s="23"/>
      <c r="B139" s="18"/>
      <c r="C139" s="18"/>
      <c r="D139" s="18"/>
      <c r="E139" s="18"/>
      <c r="F139" s="18"/>
      <c r="G139" s="18"/>
      <c r="H139" s="18"/>
      <c r="I139" s="18"/>
      <c r="J139" s="19"/>
      <c r="K139" s="19"/>
      <c r="L139" s="23"/>
      <c r="M139" s="23"/>
      <c r="N139" s="23"/>
      <c r="O139" s="23"/>
      <c r="P139" s="23"/>
      <c r="Q139" s="23"/>
      <c r="R139" s="23"/>
      <c r="S139" s="23"/>
      <c r="T139" s="23"/>
      <c r="U139" s="23"/>
      <c r="V139" s="23"/>
      <c r="W139" s="23"/>
      <c r="X139" s="23"/>
      <c r="Y139" s="23"/>
      <c r="Z139" s="23"/>
      <c r="AA139" s="23"/>
      <c r="AB139" s="23"/>
      <c r="AC139" s="23"/>
      <c r="AD139" s="23"/>
      <c r="AE139" s="23"/>
      <c r="AF139" s="16"/>
      <c r="AG139" s="18"/>
      <c r="AH139" s="18"/>
      <c r="AI139" s="18"/>
      <c r="AJ139" s="18"/>
    </row>
    <row r="140" spans="1:36" x14ac:dyDescent="0.2">
      <c r="A140" s="23"/>
      <c r="B140" s="18"/>
      <c r="C140" s="18"/>
      <c r="D140" s="18"/>
      <c r="E140" s="18"/>
      <c r="F140" s="18"/>
      <c r="G140" s="18"/>
      <c r="H140" s="18"/>
      <c r="I140" s="18"/>
      <c r="J140" s="19"/>
      <c r="K140" s="19"/>
      <c r="L140" s="23"/>
      <c r="M140" s="23"/>
      <c r="N140" s="23"/>
      <c r="O140" s="23"/>
      <c r="P140" s="23"/>
      <c r="Q140" s="23"/>
      <c r="R140" s="23"/>
      <c r="S140" s="23"/>
      <c r="T140" s="23"/>
      <c r="U140" s="23"/>
      <c r="V140" s="23"/>
      <c r="W140" s="23"/>
      <c r="X140" s="23"/>
      <c r="Y140" s="23"/>
      <c r="Z140" s="23"/>
      <c r="AA140" s="23"/>
      <c r="AB140" s="23"/>
      <c r="AC140" s="23"/>
      <c r="AD140" s="23"/>
      <c r="AE140" s="23"/>
      <c r="AF140" s="16"/>
      <c r="AG140" s="18"/>
      <c r="AH140" s="18"/>
      <c r="AI140" s="18"/>
      <c r="AJ140" s="18"/>
    </row>
    <row r="141" spans="1:36" x14ac:dyDescent="0.2">
      <c r="A141" s="23"/>
      <c r="B141" s="18"/>
      <c r="C141" s="18"/>
      <c r="D141" s="18"/>
      <c r="E141" s="18"/>
      <c r="F141" s="18"/>
      <c r="G141" s="18"/>
      <c r="H141" s="18"/>
      <c r="I141" s="18"/>
      <c r="J141" s="19"/>
      <c r="K141" s="19"/>
      <c r="L141" s="23"/>
      <c r="M141" s="23"/>
      <c r="N141" s="23"/>
      <c r="O141" s="23"/>
      <c r="P141" s="23"/>
      <c r="Q141" s="23"/>
      <c r="R141" s="23"/>
      <c r="S141" s="23"/>
      <c r="T141" s="23"/>
      <c r="U141" s="23"/>
      <c r="V141" s="23"/>
      <c r="W141" s="23"/>
      <c r="X141" s="23"/>
      <c r="Y141" s="23"/>
      <c r="Z141" s="23"/>
      <c r="AA141" s="23"/>
      <c r="AB141" s="23"/>
      <c r="AC141" s="23"/>
      <c r="AD141" s="23"/>
      <c r="AE141" s="23"/>
      <c r="AF141" s="16"/>
      <c r="AG141" s="18"/>
      <c r="AH141" s="18"/>
      <c r="AI141" s="18"/>
      <c r="AJ141" s="18"/>
    </row>
    <row r="142" spans="1:36" x14ac:dyDescent="0.2">
      <c r="A142" s="23"/>
      <c r="B142" s="18"/>
      <c r="C142" s="18"/>
      <c r="D142" s="18"/>
      <c r="E142" s="18"/>
      <c r="F142" s="18"/>
      <c r="G142" s="18"/>
      <c r="H142" s="18"/>
      <c r="I142" s="18"/>
      <c r="J142" s="19"/>
      <c r="K142" s="19"/>
      <c r="L142" s="23"/>
      <c r="M142" s="23"/>
      <c r="N142" s="23"/>
      <c r="O142" s="23"/>
      <c r="P142" s="23"/>
      <c r="Q142" s="23"/>
      <c r="R142" s="23"/>
      <c r="S142" s="23"/>
      <c r="T142" s="23"/>
      <c r="U142" s="23"/>
      <c r="V142" s="23"/>
      <c r="W142" s="23"/>
      <c r="X142" s="23"/>
      <c r="Y142" s="23"/>
      <c r="Z142" s="23"/>
      <c r="AA142" s="23"/>
      <c r="AB142" s="23"/>
      <c r="AC142" s="23"/>
      <c r="AD142" s="23"/>
      <c r="AE142" s="23"/>
      <c r="AF142" s="16"/>
      <c r="AG142" s="18"/>
      <c r="AH142" s="18"/>
      <c r="AI142" s="18"/>
      <c r="AJ142" s="18"/>
    </row>
    <row r="143" spans="1:36" x14ac:dyDescent="0.2">
      <c r="A143" s="23"/>
      <c r="B143" s="18"/>
      <c r="C143" s="18"/>
      <c r="D143" s="18"/>
      <c r="E143" s="18"/>
      <c r="F143" s="18"/>
      <c r="G143" s="18"/>
      <c r="H143" s="18"/>
      <c r="I143" s="18"/>
      <c r="J143" s="19"/>
      <c r="K143" s="19"/>
      <c r="L143" s="23"/>
      <c r="M143" s="23"/>
      <c r="N143" s="23"/>
      <c r="O143" s="23"/>
      <c r="P143" s="23"/>
      <c r="Q143" s="23"/>
      <c r="R143" s="23"/>
      <c r="S143" s="23"/>
      <c r="T143" s="23"/>
      <c r="U143" s="23"/>
      <c r="V143" s="23"/>
      <c r="W143" s="23"/>
      <c r="X143" s="23"/>
      <c r="Y143" s="23"/>
      <c r="Z143" s="23"/>
      <c r="AA143" s="23"/>
      <c r="AB143" s="23"/>
      <c r="AC143" s="23"/>
      <c r="AD143" s="23"/>
      <c r="AE143" s="23"/>
      <c r="AF143" s="16"/>
      <c r="AG143" s="18"/>
      <c r="AH143" s="18"/>
      <c r="AI143" s="18"/>
      <c r="AJ143" s="18"/>
    </row>
    <row r="144" spans="1:36" x14ac:dyDescent="0.2">
      <c r="A144" s="23"/>
      <c r="B144" s="18"/>
      <c r="C144" s="18"/>
      <c r="D144" s="18"/>
      <c r="E144" s="18"/>
      <c r="F144" s="18"/>
      <c r="G144" s="18"/>
      <c r="H144" s="18"/>
      <c r="I144" s="18"/>
      <c r="J144" s="19"/>
      <c r="K144" s="19"/>
      <c r="L144" s="23"/>
      <c r="M144" s="23"/>
      <c r="N144" s="23"/>
      <c r="O144" s="23"/>
      <c r="P144" s="23"/>
      <c r="Q144" s="23"/>
      <c r="R144" s="23"/>
      <c r="S144" s="23"/>
      <c r="T144" s="23"/>
      <c r="U144" s="23"/>
      <c r="V144" s="23"/>
      <c r="W144" s="23"/>
      <c r="X144" s="23"/>
      <c r="Y144" s="23"/>
      <c r="Z144" s="23"/>
      <c r="AA144" s="23"/>
      <c r="AB144" s="23"/>
      <c r="AC144" s="23"/>
      <c r="AD144" s="23"/>
      <c r="AE144" s="23"/>
      <c r="AF144" s="16"/>
      <c r="AG144" s="18"/>
      <c r="AH144" s="18"/>
      <c r="AI144" s="18"/>
      <c r="AJ144" s="18"/>
    </row>
    <row r="145" spans="1:36" x14ac:dyDescent="0.2">
      <c r="A145" s="23"/>
      <c r="B145" s="18"/>
      <c r="C145" s="18"/>
      <c r="D145" s="18"/>
      <c r="E145" s="18"/>
      <c r="F145" s="18"/>
      <c r="G145" s="18"/>
      <c r="H145" s="18"/>
      <c r="I145" s="18"/>
      <c r="J145" s="19"/>
      <c r="K145" s="19"/>
      <c r="L145" s="23"/>
      <c r="M145" s="23"/>
      <c r="N145" s="23"/>
      <c r="O145" s="23"/>
      <c r="P145" s="23"/>
      <c r="Q145" s="23"/>
      <c r="R145" s="23"/>
      <c r="S145" s="23"/>
      <c r="T145" s="23"/>
      <c r="U145" s="23"/>
      <c r="V145" s="23"/>
      <c r="W145" s="23"/>
      <c r="X145" s="23"/>
      <c r="Y145" s="23"/>
      <c r="Z145" s="23"/>
      <c r="AA145" s="23"/>
      <c r="AB145" s="23"/>
      <c r="AC145" s="23"/>
      <c r="AD145" s="23"/>
      <c r="AE145" s="23"/>
      <c r="AF145" s="16"/>
      <c r="AG145" s="18"/>
      <c r="AH145" s="18"/>
      <c r="AI145" s="18"/>
      <c r="AJ145" s="18"/>
    </row>
    <row r="146" spans="1:36" x14ac:dyDescent="0.2">
      <c r="A146" s="23"/>
      <c r="B146" s="18"/>
      <c r="C146" s="18"/>
      <c r="D146" s="18"/>
      <c r="E146" s="18"/>
      <c r="F146" s="18"/>
      <c r="G146" s="18"/>
      <c r="H146" s="18"/>
      <c r="I146" s="18"/>
      <c r="J146" s="19"/>
      <c r="K146" s="19"/>
      <c r="L146" s="23"/>
      <c r="M146" s="23"/>
      <c r="N146" s="23"/>
      <c r="O146" s="23"/>
      <c r="P146" s="23"/>
      <c r="Q146" s="23"/>
      <c r="R146" s="23"/>
      <c r="S146" s="23"/>
      <c r="T146" s="23"/>
      <c r="U146" s="23"/>
      <c r="V146" s="23"/>
      <c r="W146" s="23"/>
      <c r="X146" s="23"/>
      <c r="Y146" s="23"/>
      <c r="Z146" s="23"/>
      <c r="AA146" s="23"/>
      <c r="AB146" s="23"/>
      <c r="AC146" s="23"/>
      <c r="AD146" s="23"/>
      <c r="AE146" s="23"/>
      <c r="AF146" s="16"/>
      <c r="AG146" s="18"/>
      <c r="AH146" s="18"/>
      <c r="AI146" s="18"/>
      <c r="AJ146" s="18"/>
    </row>
    <row r="147" spans="1:36" x14ac:dyDescent="0.2">
      <c r="A147" s="23"/>
      <c r="B147" s="18"/>
      <c r="C147" s="18"/>
      <c r="D147" s="18"/>
      <c r="E147" s="18"/>
      <c r="F147" s="18"/>
      <c r="G147" s="18"/>
      <c r="H147" s="18"/>
      <c r="I147" s="18"/>
      <c r="J147" s="19"/>
      <c r="K147" s="19"/>
      <c r="L147" s="23"/>
      <c r="M147" s="23"/>
      <c r="N147" s="23"/>
      <c r="O147" s="23"/>
      <c r="P147" s="23"/>
      <c r="Q147" s="23"/>
      <c r="R147" s="23"/>
      <c r="S147" s="23"/>
      <c r="T147" s="23"/>
      <c r="U147" s="23"/>
      <c r="V147" s="23"/>
      <c r="W147" s="23"/>
      <c r="X147" s="23"/>
      <c r="Y147" s="23"/>
      <c r="Z147" s="23"/>
      <c r="AA147" s="23"/>
      <c r="AB147" s="23"/>
      <c r="AC147" s="23"/>
      <c r="AD147" s="23"/>
      <c r="AE147" s="23"/>
      <c r="AF147" s="16"/>
      <c r="AG147" s="18"/>
      <c r="AH147" s="18"/>
      <c r="AI147" s="18"/>
      <c r="AJ147" s="18"/>
    </row>
    <row r="148" spans="1:36" x14ac:dyDescent="0.2">
      <c r="A148" s="23"/>
      <c r="B148" s="18"/>
      <c r="C148" s="18"/>
      <c r="D148" s="18"/>
      <c r="E148" s="18"/>
      <c r="F148" s="18"/>
      <c r="G148" s="18"/>
      <c r="H148" s="18"/>
      <c r="I148" s="18"/>
      <c r="J148" s="19"/>
      <c r="K148" s="19"/>
      <c r="L148" s="23"/>
      <c r="M148" s="23"/>
      <c r="N148" s="23"/>
      <c r="O148" s="23"/>
      <c r="P148" s="23"/>
      <c r="Q148" s="23"/>
      <c r="R148" s="23"/>
      <c r="S148" s="23"/>
      <c r="T148" s="23"/>
      <c r="U148" s="23"/>
      <c r="V148" s="23"/>
      <c r="W148" s="23"/>
      <c r="X148" s="23"/>
      <c r="Y148" s="23"/>
      <c r="Z148" s="23"/>
      <c r="AA148" s="23"/>
      <c r="AB148" s="23"/>
      <c r="AC148" s="23"/>
      <c r="AD148" s="23"/>
      <c r="AE148" s="23"/>
      <c r="AF148" s="16"/>
      <c r="AG148" s="18"/>
      <c r="AH148" s="18"/>
      <c r="AI148" s="18"/>
      <c r="AJ148" s="18"/>
    </row>
    <row r="149" spans="1:36" x14ac:dyDescent="0.2">
      <c r="A149" s="23"/>
      <c r="B149" s="18"/>
      <c r="C149" s="18"/>
      <c r="D149" s="18"/>
      <c r="E149" s="18"/>
      <c r="F149" s="18"/>
      <c r="G149" s="18"/>
      <c r="H149" s="18"/>
      <c r="I149" s="18"/>
      <c r="J149" s="19"/>
      <c r="K149" s="19"/>
      <c r="L149" s="23"/>
      <c r="M149" s="23"/>
      <c r="N149" s="23"/>
      <c r="O149" s="23"/>
      <c r="P149" s="23"/>
      <c r="Q149" s="23"/>
      <c r="R149" s="23"/>
      <c r="S149" s="23"/>
      <c r="T149" s="23"/>
      <c r="U149" s="23"/>
      <c r="V149" s="23"/>
      <c r="W149" s="23"/>
      <c r="X149" s="23"/>
      <c r="Y149" s="23"/>
      <c r="Z149" s="23"/>
      <c r="AA149" s="23"/>
      <c r="AB149" s="23"/>
      <c r="AC149" s="23"/>
      <c r="AD149" s="23"/>
      <c r="AE149" s="23"/>
      <c r="AF149" s="16"/>
      <c r="AG149" s="18"/>
      <c r="AH149" s="18"/>
      <c r="AI149" s="18"/>
      <c r="AJ149" s="18"/>
    </row>
    <row r="150" spans="1:36" x14ac:dyDescent="0.2">
      <c r="A150" s="23"/>
      <c r="B150" s="18"/>
      <c r="C150" s="18"/>
      <c r="D150" s="18"/>
      <c r="E150" s="18"/>
      <c r="F150" s="18"/>
      <c r="G150" s="18"/>
      <c r="H150" s="18"/>
      <c r="I150" s="18"/>
      <c r="J150" s="19"/>
      <c r="K150" s="19"/>
      <c r="L150" s="23"/>
      <c r="M150" s="23"/>
      <c r="N150" s="23"/>
      <c r="O150" s="23"/>
      <c r="P150" s="23"/>
      <c r="Q150" s="23"/>
      <c r="R150" s="23"/>
      <c r="S150" s="23"/>
      <c r="T150" s="23"/>
      <c r="U150" s="23"/>
      <c r="V150" s="23"/>
      <c r="W150" s="23"/>
      <c r="X150" s="23"/>
      <c r="Y150" s="23"/>
      <c r="Z150" s="23"/>
      <c r="AA150" s="23"/>
      <c r="AB150" s="23"/>
      <c r="AC150" s="23"/>
      <c r="AD150" s="23"/>
      <c r="AE150" s="23"/>
      <c r="AF150" s="16"/>
      <c r="AG150" s="18"/>
      <c r="AH150" s="18"/>
      <c r="AI150" s="18"/>
      <c r="AJ150" s="18"/>
    </row>
    <row r="151" spans="1:36" x14ac:dyDescent="0.2">
      <c r="A151" s="23"/>
      <c r="B151" s="18"/>
      <c r="C151" s="18"/>
      <c r="D151" s="18"/>
      <c r="E151" s="18"/>
      <c r="F151" s="18"/>
      <c r="G151" s="18"/>
      <c r="H151" s="18"/>
      <c r="I151" s="18"/>
      <c r="J151" s="19"/>
      <c r="K151" s="19"/>
      <c r="L151" s="23"/>
      <c r="M151" s="23"/>
      <c r="N151" s="23"/>
      <c r="O151" s="23"/>
      <c r="P151" s="23"/>
      <c r="Q151" s="23"/>
      <c r="R151" s="23"/>
      <c r="S151" s="23"/>
      <c r="T151" s="23"/>
      <c r="U151" s="23"/>
      <c r="V151" s="23"/>
      <c r="W151" s="23"/>
      <c r="X151" s="23"/>
      <c r="Y151" s="23"/>
      <c r="Z151" s="23"/>
      <c r="AA151" s="23"/>
      <c r="AB151" s="23"/>
      <c r="AC151" s="23"/>
      <c r="AD151" s="23"/>
      <c r="AE151" s="23"/>
      <c r="AF151" s="16"/>
      <c r="AG151" s="18"/>
      <c r="AH151" s="18"/>
      <c r="AI151" s="18"/>
      <c r="AJ151" s="18"/>
    </row>
    <row r="152" spans="1:36" x14ac:dyDescent="0.2">
      <c r="A152" s="23"/>
      <c r="B152" s="18"/>
      <c r="C152" s="18"/>
      <c r="D152" s="18"/>
      <c r="E152" s="18"/>
      <c r="F152" s="18"/>
      <c r="G152" s="18"/>
      <c r="H152" s="18"/>
      <c r="I152" s="18"/>
      <c r="J152" s="19"/>
      <c r="K152" s="19"/>
      <c r="L152" s="23"/>
      <c r="M152" s="23"/>
      <c r="N152" s="23"/>
      <c r="O152" s="23"/>
      <c r="P152" s="23"/>
      <c r="Q152" s="23"/>
      <c r="R152" s="23"/>
      <c r="S152" s="23"/>
      <c r="T152" s="23"/>
      <c r="U152" s="23"/>
      <c r="V152" s="23"/>
      <c r="W152" s="23"/>
      <c r="X152" s="23"/>
      <c r="Y152" s="23"/>
      <c r="Z152" s="23"/>
      <c r="AA152" s="23"/>
      <c r="AB152" s="23"/>
      <c r="AC152" s="23"/>
      <c r="AD152" s="23"/>
      <c r="AE152" s="23"/>
      <c r="AF152" s="16"/>
      <c r="AG152" s="18"/>
      <c r="AH152" s="18"/>
      <c r="AI152" s="18"/>
      <c r="AJ152" s="18"/>
    </row>
    <row r="153" spans="1:36" x14ac:dyDescent="0.2">
      <c r="A153" s="23"/>
      <c r="B153" s="18"/>
      <c r="C153" s="18"/>
      <c r="D153" s="18"/>
      <c r="E153" s="18"/>
      <c r="F153" s="18"/>
      <c r="G153" s="18"/>
      <c r="H153" s="18"/>
      <c r="I153" s="18"/>
      <c r="J153" s="19"/>
      <c r="K153" s="19"/>
      <c r="L153" s="23"/>
      <c r="M153" s="23"/>
      <c r="N153" s="23"/>
      <c r="O153" s="23"/>
      <c r="P153" s="23"/>
      <c r="Q153" s="23"/>
      <c r="R153" s="23"/>
      <c r="S153" s="23"/>
      <c r="T153" s="23"/>
      <c r="U153" s="23"/>
      <c r="V153" s="23"/>
      <c r="W153" s="23"/>
      <c r="X153" s="23"/>
      <c r="Y153" s="23"/>
      <c r="Z153" s="23"/>
      <c r="AA153" s="23"/>
      <c r="AB153" s="23"/>
      <c r="AC153" s="23"/>
      <c r="AD153" s="23"/>
      <c r="AE153" s="23"/>
      <c r="AF153" s="16"/>
      <c r="AG153" s="18"/>
      <c r="AH153" s="18"/>
      <c r="AI153" s="18"/>
      <c r="AJ153" s="18"/>
    </row>
    <row r="154" spans="1:36" x14ac:dyDescent="0.2">
      <c r="A154" s="23"/>
      <c r="B154" s="18"/>
      <c r="C154" s="18"/>
      <c r="D154" s="18"/>
      <c r="E154" s="18"/>
      <c r="F154" s="18"/>
      <c r="G154" s="18"/>
      <c r="H154" s="18"/>
      <c r="I154" s="18"/>
      <c r="J154" s="19"/>
      <c r="K154" s="19"/>
      <c r="L154" s="23"/>
      <c r="M154" s="23"/>
      <c r="N154" s="23"/>
      <c r="O154" s="23"/>
      <c r="P154" s="23"/>
      <c r="Q154" s="23"/>
      <c r="R154" s="23"/>
      <c r="S154" s="23"/>
      <c r="T154" s="23"/>
      <c r="U154" s="23"/>
      <c r="V154" s="23"/>
      <c r="W154" s="23"/>
      <c r="X154" s="23"/>
      <c r="Y154" s="23"/>
      <c r="Z154" s="23"/>
      <c r="AA154" s="23"/>
      <c r="AB154" s="23"/>
      <c r="AC154" s="23"/>
      <c r="AD154" s="23"/>
      <c r="AE154" s="23"/>
      <c r="AF154" s="16"/>
      <c r="AG154" s="18"/>
      <c r="AH154" s="18"/>
      <c r="AI154" s="18"/>
      <c r="AJ154" s="18"/>
    </row>
    <row r="155" spans="1:36" x14ac:dyDescent="0.2">
      <c r="A155" s="23"/>
      <c r="B155" s="18"/>
      <c r="C155" s="18"/>
      <c r="D155" s="18"/>
      <c r="E155" s="18"/>
      <c r="F155" s="18"/>
      <c r="G155" s="18"/>
      <c r="H155" s="18"/>
      <c r="I155" s="18"/>
      <c r="J155" s="19"/>
      <c r="K155" s="19"/>
      <c r="L155" s="23"/>
      <c r="M155" s="23"/>
      <c r="N155" s="23"/>
      <c r="O155" s="23"/>
      <c r="P155" s="23"/>
      <c r="Q155" s="23"/>
      <c r="R155" s="23"/>
      <c r="S155" s="23"/>
      <c r="T155" s="23"/>
      <c r="U155" s="23"/>
      <c r="V155" s="23"/>
      <c r="W155" s="23"/>
      <c r="X155" s="23"/>
      <c r="Y155" s="23"/>
      <c r="Z155" s="23"/>
      <c r="AA155" s="23"/>
      <c r="AB155" s="23"/>
      <c r="AC155" s="23"/>
      <c r="AD155" s="23"/>
      <c r="AE155" s="23"/>
      <c r="AF155" s="16"/>
      <c r="AG155" s="18"/>
      <c r="AH155" s="18"/>
      <c r="AI155" s="18"/>
      <c r="AJ155" s="18"/>
    </row>
  </sheetData>
  <mergeCells count="2">
    <mergeCell ref="B1:R1"/>
    <mergeCell ref="T1:A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2"/>
  <sheetViews>
    <sheetView workbookViewId="0">
      <selection activeCell="R73" sqref="R73"/>
    </sheetView>
  </sheetViews>
  <sheetFormatPr baseColWidth="10" defaultRowHeight="16" x14ac:dyDescent="0.2"/>
  <cols>
    <col min="1" max="1" width="17.33203125" customWidth="1"/>
    <col min="5" max="5" width="15.5" customWidth="1"/>
    <col min="31" max="31" width="15.5" customWidth="1"/>
    <col min="32" max="32" width="17.6640625" customWidth="1"/>
    <col min="33" max="33" width="8.6640625" customWidth="1"/>
    <col min="35" max="35" width="17.83203125" customWidth="1"/>
    <col min="41" max="41" width="17" customWidth="1"/>
    <col min="42" max="42" width="21" customWidth="1"/>
  </cols>
  <sheetData>
    <row r="1" spans="1:42" ht="26" x14ac:dyDescent="0.3">
      <c r="A1" s="1" t="s">
        <v>35</v>
      </c>
      <c r="B1" s="90" t="s">
        <v>1</v>
      </c>
      <c r="C1" s="91"/>
      <c r="D1" s="91"/>
      <c r="E1" s="91"/>
      <c r="F1" s="91"/>
      <c r="G1" s="91"/>
      <c r="H1" s="91"/>
      <c r="I1" s="91"/>
      <c r="J1" s="91"/>
      <c r="K1" s="91"/>
      <c r="L1" s="91"/>
      <c r="M1" s="91"/>
      <c r="N1" s="91"/>
      <c r="O1" s="91"/>
      <c r="P1" s="91"/>
      <c r="Q1" s="29"/>
      <c r="R1" s="91" t="s">
        <v>21</v>
      </c>
      <c r="S1" s="91"/>
      <c r="T1" s="91"/>
      <c r="U1" s="91"/>
      <c r="V1" s="91"/>
      <c r="W1" s="91"/>
      <c r="X1" s="91"/>
      <c r="Y1" s="91"/>
      <c r="Z1" s="91"/>
      <c r="AA1" s="91"/>
      <c r="AB1" s="91"/>
      <c r="AC1" s="91"/>
      <c r="AD1" s="91"/>
      <c r="AE1" s="91"/>
      <c r="AF1" s="91"/>
      <c r="AG1" s="91"/>
      <c r="AH1" s="91"/>
      <c r="AI1" s="91"/>
      <c r="AJ1" s="91"/>
      <c r="AK1" s="91"/>
      <c r="AL1" s="91"/>
      <c r="AM1" s="91"/>
      <c r="AN1" s="92"/>
      <c r="AO1" s="90" t="s">
        <v>36</v>
      </c>
      <c r="AP1" s="92"/>
    </row>
    <row r="2" spans="1:42" ht="22" x14ac:dyDescent="0.25">
      <c r="A2" s="2" t="s">
        <v>2</v>
      </c>
      <c r="B2" s="3" t="s">
        <v>3</v>
      </c>
      <c r="C2" s="3" t="s">
        <v>4</v>
      </c>
      <c r="D2" s="3" t="s">
        <v>6</v>
      </c>
      <c r="E2" s="3" t="s">
        <v>7</v>
      </c>
      <c r="F2" s="3" t="s">
        <v>5</v>
      </c>
      <c r="G2" s="3" t="s">
        <v>8</v>
      </c>
      <c r="H2" s="3" t="s">
        <v>9</v>
      </c>
      <c r="I2" s="3" t="s">
        <v>6</v>
      </c>
      <c r="J2" s="3" t="s">
        <v>10</v>
      </c>
      <c r="K2" s="3" t="s">
        <v>11</v>
      </c>
      <c r="L2" s="3"/>
      <c r="M2" s="5" t="s">
        <v>12</v>
      </c>
      <c r="N2" s="6" t="s">
        <v>13</v>
      </c>
      <c r="O2" s="6" t="s">
        <v>14</v>
      </c>
      <c r="P2" s="3" t="s">
        <v>15</v>
      </c>
      <c r="Q2" s="3"/>
      <c r="R2" s="13" t="s">
        <v>2</v>
      </c>
      <c r="S2" s="13" t="s">
        <v>22</v>
      </c>
      <c r="T2" s="13" t="s">
        <v>23</v>
      </c>
      <c r="U2" s="13" t="s">
        <v>24</v>
      </c>
      <c r="V2" s="13" t="s">
        <v>25</v>
      </c>
      <c r="W2" s="13" t="s">
        <v>26</v>
      </c>
      <c r="X2" s="13" t="s">
        <v>27</v>
      </c>
      <c r="Y2" s="13" t="s">
        <v>28</v>
      </c>
      <c r="Z2" s="13" t="s">
        <v>29</v>
      </c>
      <c r="AA2" s="13" t="s">
        <v>30</v>
      </c>
      <c r="AB2" s="13" t="s">
        <v>31</v>
      </c>
      <c r="AC2" s="6" t="s">
        <v>32</v>
      </c>
      <c r="AD2" s="6" t="s">
        <v>37</v>
      </c>
      <c r="AE2" s="3" t="s">
        <v>3</v>
      </c>
      <c r="AF2" s="3" t="s">
        <v>4</v>
      </c>
      <c r="AG2" s="3" t="s">
        <v>5</v>
      </c>
      <c r="AH2" s="6" t="s">
        <v>6</v>
      </c>
      <c r="AI2" s="3" t="s">
        <v>7</v>
      </c>
      <c r="AJ2" s="3" t="s">
        <v>5</v>
      </c>
      <c r="AK2" s="3" t="s">
        <v>8</v>
      </c>
      <c r="AL2" s="3" t="s">
        <v>9</v>
      </c>
      <c r="AM2" s="6" t="s">
        <v>6</v>
      </c>
      <c r="AN2" s="23"/>
      <c r="AO2" s="3" t="s">
        <v>7</v>
      </c>
      <c r="AP2" s="30" t="s">
        <v>38</v>
      </c>
    </row>
    <row r="3" spans="1:42" ht="19" x14ac:dyDescent="0.25">
      <c r="A3" s="2" t="s">
        <v>16</v>
      </c>
      <c r="B3" s="3" t="s">
        <v>17</v>
      </c>
      <c r="C3" s="3" t="s">
        <v>17</v>
      </c>
      <c r="D3" s="3"/>
      <c r="E3" s="3" t="s">
        <v>17</v>
      </c>
      <c r="F3" s="3"/>
      <c r="G3" s="3" t="s">
        <v>17</v>
      </c>
      <c r="H3" s="3" t="s">
        <v>17</v>
      </c>
      <c r="I3" s="3"/>
      <c r="J3" s="3" t="s">
        <v>17</v>
      </c>
      <c r="K3" s="3" t="s">
        <v>17</v>
      </c>
      <c r="L3" s="3"/>
      <c r="M3" s="5" t="s">
        <v>18</v>
      </c>
      <c r="N3" s="6" t="s">
        <v>19</v>
      </c>
      <c r="O3" s="5" t="s">
        <v>18</v>
      </c>
      <c r="P3" s="3" t="s">
        <v>19</v>
      </c>
      <c r="Q3" s="3"/>
      <c r="R3" s="14"/>
      <c r="S3" s="13" t="s">
        <v>33</v>
      </c>
      <c r="T3" s="13" t="s">
        <v>33</v>
      </c>
      <c r="U3" s="13"/>
      <c r="V3" s="13" t="s">
        <v>33</v>
      </c>
      <c r="W3" s="15" t="s">
        <v>33</v>
      </c>
      <c r="X3" s="15" t="s">
        <v>33</v>
      </c>
      <c r="Y3" s="15" t="s">
        <v>33</v>
      </c>
      <c r="Z3" s="15" t="s">
        <v>33</v>
      </c>
      <c r="AA3" s="15" t="s">
        <v>33</v>
      </c>
      <c r="AB3" s="15" t="s">
        <v>34</v>
      </c>
      <c r="AC3" s="6" t="s">
        <v>17</v>
      </c>
      <c r="AD3" s="6" t="s">
        <v>17</v>
      </c>
      <c r="AE3" s="3" t="s">
        <v>17</v>
      </c>
      <c r="AF3" s="3" t="s">
        <v>17</v>
      </c>
      <c r="AG3" s="6"/>
      <c r="AH3" s="6"/>
      <c r="AI3" s="3" t="s">
        <v>17</v>
      </c>
      <c r="AJ3" s="3"/>
      <c r="AK3" s="3" t="s">
        <v>17</v>
      </c>
      <c r="AL3" s="3" t="s">
        <v>17</v>
      </c>
      <c r="AM3" s="16"/>
      <c r="AN3" s="23"/>
      <c r="AO3" s="3" t="s">
        <v>17</v>
      </c>
      <c r="AP3" s="30" t="s">
        <v>39</v>
      </c>
    </row>
    <row r="4" spans="1:42" ht="19" x14ac:dyDescent="0.25">
      <c r="A4" s="17">
        <v>1</v>
      </c>
      <c r="B4" s="18"/>
      <c r="C4" s="18"/>
      <c r="D4" s="18"/>
      <c r="E4" s="18">
        <v>-1.31</v>
      </c>
      <c r="F4" s="18"/>
      <c r="G4" s="18">
        <v>-0.26</v>
      </c>
      <c r="H4" s="18">
        <v>-0.09</v>
      </c>
      <c r="I4" s="18">
        <v>1</v>
      </c>
      <c r="J4" s="20">
        <v>4.4029999999999996</v>
      </c>
      <c r="K4" s="20">
        <v>-0.83899999999999997</v>
      </c>
      <c r="L4" s="20"/>
      <c r="M4" s="20">
        <v>67.7</v>
      </c>
      <c r="N4" s="20">
        <v>30.4</v>
      </c>
      <c r="O4" s="20">
        <v>9.2799999999999994</v>
      </c>
      <c r="P4" s="20">
        <v>1.1399999999999999</v>
      </c>
      <c r="Q4" s="20"/>
      <c r="R4" s="21">
        <v>0</v>
      </c>
      <c r="S4" s="21"/>
      <c r="T4" s="21"/>
      <c r="U4" s="21">
        <v>36</v>
      </c>
      <c r="V4" s="21">
        <v>578</v>
      </c>
      <c r="W4" s="21">
        <v>501.7</v>
      </c>
      <c r="X4" s="21">
        <v>56.3</v>
      </c>
      <c r="Y4" s="21">
        <v>10.8</v>
      </c>
      <c r="Z4" s="21">
        <v>30.1</v>
      </c>
      <c r="AA4" s="21"/>
      <c r="AB4" s="21">
        <v>94</v>
      </c>
      <c r="AC4" s="21"/>
      <c r="AD4" s="22"/>
      <c r="AE4" s="31"/>
      <c r="AF4" s="31"/>
      <c r="AG4" s="31"/>
      <c r="AH4" s="31"/>
      <c r="AI4" s="18"/>
      <c r="AJ4" s="18"/>
      <c r="AK4" s="18"/>
      <c r="AL4" s="18"/>
      <c r="AM4" s="16"/>
      <c r="AN4" s="23"/>
      <c r="AO4" s="16"/>
      <c r="AP4" s="32"/>
    </row>
    <row r="5" spans="1:42" ht="19" x14ac:dyDescent="0.25">
      <c r="A5" s="17">
        <f>0+6</f>
        <v>6</v>
      </c>
      <c r="B5" s="18">
        <v>-1.1299999999999999</v>
      </c>
      <c r="C5" s="18">
        <v>-2.19</v>
      </c>
      <c r="D5" s="18">
        <v>1</v>
      </c>
      <c r="E5" s="18">
        <v>-1.4449999999999998</v>
      </c>
      <c r="F5" s="18">
        <v>0.02</v>
      </c>
      <c r="G5" s="18">
        <v>-0.27</v>
      </c>
      <c r="H5" s="18">
        <v>-0.10500000000000001</v>
      </c>
      <c r="I5" s="18">
        <v>2</v>
      </c>
      <c r="J5" s="20">
        <v>4.5869999999999997</v>
      </c>
      <c r="K5" s="20">
        <v>-6.5000000000000002E-2</v>
      </c>
      <c r="L5" s="20"/>
      <c r="M5" s="20">
        <v>23.5</v>
      </c>
      <c r="N5" s="20">
        <v>13.5</v>
      </c>
      <c r="O5" s="20">
        <v>10.220000000000001</v>
      </c>
      <c r="P5" s="20">
        <v>1.86</v>
      </c>
      <c r="Q5" s="20"/>
      <c r="R5" s="21">
        <v>1</v>
      </c>
      <c r="S5" s="21">
        <v>7.7</v>
      </c>
      <c r="T5" s="21">
        <v>2.17</v>
      </c>
      <c r="U5" s="21">
        <v>36</v>
      </c>
      <c r="V5" s="21">
        <v>580</v>
      </c>
      <c r="W5" s="21">
        <v>497</v>
      </c>
      <c r="X5" s="21">
        <v>55.9</v>
      </c>
      <c r="Y5" s="21">
        <v>11.4</v>
      </c>
      <c r="Z5" s="21">
        <v>29.8</v>
      </c>
      <c r="AA5" s="21">
        <v>0.11</v>
      </c>
      <c r="AB5" s="21">
        <v>97</v>
      </c>
      <c r="AC5" s="22">
        <v>0.75</v>
      </c>
      <c r="AD5" s="22">
        <v>-1.26</v>
      </c>
      <c r="AE5" s="8">
        <v>-0.38</v>
      </c>
      <c r="AF5" s="8">
        <v>-0.81</v>
      </c>
      <c r="AG5" s="8"/>
      <c r="AH5" s="8">
        <v>1</v>
      </c>
      <c r="AI5" s="18">
        <v>5.0051465100232305E-3</v>
      </c>
      <c r="AJ5" s="18">
        <v>0.05</v>
      </c>
      <c r="AK5" s="18">
        <v>0.33868679962806292</v>
      </c>
      <c r="AL5" s="18">
        <v>0.16011626470585627</v>
      </c>
      <c r="AM5" s="16">
        <v>2</v>
      </c>
      <c r="AN5" s="23"/>
      <c r="AO5" s="16">
        <v>-0.24</v>
      </c>
      <c r="AP5" s="33">
        <v>0.03</v>
      </c>
    </row>
    <row r="6" spans="1:42" ht="19" x14ac:dyDescent="0.25">
      <c r="A6" s="17">
        <v>9</v>
      </c>
      <c r="B6" s="18"/>
      <c r="C6" s="18"/>
      <c r="D6" s="18"/>
      <c r="E6" s="18">
        <v>-1.39</v>
      </c>
      <c r="F6" s="18"/>
      <c r="G6" s="18">
        <v>-0.23</v>
      </c>
      <c r="H6" s="18">
        <v>-0.08</v>
      </c>
      <c r="I6" s="18">
        <v>1</v>
      </c>
      <c r="J6" s="20">
        <v>4.7770000000000001</v>
      </c>
      <c r="K6" s="20">
        <v>-2.4E-2</v>
      </c>
      <c r="L6" s="20"/>
      <c r="M6" s="20">
        <v>35.615164707399835</v>
      </c>
      <c r="N6" s="20">
        <v>17.263845943520025</v>
      </c>
      <c r="O6" s="20">
        <v>8.9965380747957298</v>
      </c>
      <c r="P6" s="20">
        <v>1.3326410805527953</v>
      </c>
      <c r="Q6" s="20"/>
      <c r="R6" s="21">
        <v>3</v>
      </c>
      <c r="S6" s="21">
        <v>7.69</v>
      </c>
      <c r="T6" s="21">
        <v>2.56</v>
      </c>
      <c r="U6" s="21">
        <v>36</v>
      </c>
      <c r="V6" s="21">
        <v>577</v>
      </c>
      <c r="W6" s="21">
        <v>494</v>
      </c>
      <c r="X6" s="21">
        <v>55.4</v>
      </c>
      <c r="Y6" s="21">
        <v>10.8</v>
      </c>
      <c r="Z6" s="21">
        <v>29.7</v>
      </c>
      <c r="AA6" s="21">
        <v>0.08</v>
      </c>
      <c r="AB6" s="21">
        <v>93</v>
      </c>
      <c r="AC6" s="22">
        <v>0.69</v>
      </c>
      <c r="AD6" s="22">
        <v>-1.92</v>
      </c>
      <c r="AE6" s="8">
        <v>-0.435</v>
      </c>
      <c r="AF6" s="8">
        <v>-0.82499999999999996</v>
      </c>
      <c r="AG6" s="8">
        <v>0.01</v>
      </c>
      <c r="AH6" s="8">
        <v>2</v>
      </c>
      <c r="AI6" s="18">
        <v>6.2334726737509054E-2</v>
      </c>
      <c r="AJ6" s="18"/>
      <c r="AK6" s="18">
        <v>0.37049414464596087</v>
      </c>
      <c r="AL6" s="18">
        <v>0.14626773817116856</v>
      </c>
      <c r="AM6" s="16">
        <v>1</v>
      </c>
      <c r="AN6" s="23"/>
      <c r="AO6" s="16"/>
      <c r="AP6" s="32"/>
    </row>
    <row r="7" spans="1:42" ht="19" x14ac:dyDescent="0.25">
      <c r="A7" s="17">
        <f>7+5.3</f>
        <v>12.3</v>
      </c>
      <c r="B7" s="18">
        <v>-1.65</v>
      </c>
      <c r="C7" s="18">
        <v>-3.16</v>
      </c>
      <c r="D7" s="18">
        <v>1</v>
      </c>
      <c r="E7" s="18">
        <v>-1.56</v>
      </c>
      <c r="F7" s="18"/>
      <c r="G7" s="18">
        <v>-0.25</v>
      </c>
      <c r="H7" s="18">
        <v>-0.14000000000000001</v>
      </c>
      <c r="I7" s="18">
        <v>1</v>
      </c>
      <c r="J7" s="20">
        <v>4.6429999999999998</v>
      </c>
      <c r="K7" s="20">
        <v>-0.11600000000000001</v>
      </c>
      <c r="L7" s="20"/>
      <c r="M7" s="20">
        <v>65.993251799999996</v>
      </c>
      <c r="N7" s="20">
        <v>44.013800000000003</v>
      </c>
      <c r="O7" s="20">
        <v>7.3202381000000001</v>
      </c>
      <c r="P7" s="20">
        <v>1.8479000000000001</v>
      </c>
      <c r="Q7" s="20"/>
      <c r="R7" s="21">
        <v>4</v>
      </c>
      <c r="S7" s="21">
        <v>7.71</v>
      </c>
      <c r="T7" s="21">
        <v>2.74</v>
      </c>
      <c r="U7" s="21">
        <v>36</v>
      </c>
      <c r="V7" s="21">
        <v>578</v>
      </c>
      <c r="W7" s="21">
        <v>498</v>
      </c>
      <c r="X7" s="21">
        <v>55.5</v>
      </c>
      <c r="Y7" s="21">
        <v>10.9</v>
      </c>
      <c r="Z7" s="21">
        <v>30.6</v>
      </c>
      <c r="AA7" s="21">
        <v>0.13</v>
      </c>
      <c r="AB7" s="21">
        <v>94</v>
      </c>
      <c r="AC7" s="22">
        <v>0.84</v>
      </c>
      <c r="AD7" s="22">
        <v>-1.66</v>
      </c>
      <c r="AE7" s="8">
        <v>-0.4</v>
      </c>
      <c r="AF7" s="8">
        <v>-0.77</v>
      </c>
      <c r="AG7" s="8"/>
      <c r="AH7" s="8">
        <v>1</v>
      </c>
      <c r="AI7" s="18">
        <v>-3.8484814635056291E-2</v>
      </c>
      <c r="AJ7" s="18">
        <v>0.09</v>
      </c>
      <c r="AK7" s="18">
        <v>0.3174721844353412</v>
      </c>
      <c r="AL7" s="18">
        <v>0.1640281572303226</v>
      </c>
      <c r="AM7" s="16">
        <v>2</v>
      </c>
      <c r="AN7" s="23"/>
      <c r="AO7" s="16">
        <v>-0.08</v>
      </c>
      <c r="AP7" s="32">
        <v>0.05</v>
      </c>
    </row>
    <row r="8" spans="1:42" ht="19" x14ac:dyDescent="0.25">
      <c r="A8" s="17">
        <f>16.5+1.5</f>
        <v>18</v>
      </c>
      <c r="B8" s="18">
        <v>-1.61</v>
      </c>
      <c r="C8" s="18">
        <v>-3.13</v>
      </c>
      <c r="D8" s="18">
        <v>1</v>
      </c>
      <c r="E8" s="18">
        <v>-1.44</v>
      </c>
      <c r="F8" s="18"/>
      <c r="G8" s="18">
        <v>-0.19</v>
      </c>
      <c r="H8" s="18">
        <v>-0.15</v>
      </c>
      <c r="I8" s="18">
        <v>1</v>
      </c>
      <c r="J8" s="20">
        <v>3.8420000000000001</v>
      </c>
      <c r="K8" s="20">
        <v>0.96099999999999997</v>
      </c>
      <c r="L8" s="20"/>
      <c r="M8" s="20">
        <v>56.140499699999999</v>
      </c>
      <c r="N8" s="20">
        <v>14.373200000000001</v>
      </c>
      <c r="O8" s="20">
        <v>6.7188859000000001</v>
      </c>
      <c r="P8" s="20">
        <v>2.1671999999999998</v>
      </c>
      <c r="Q8" s="20"/>
      <c r="R8" s="21">
        <v>6</v>
      </c>
      <c r="S8" s="21">
        <v>7.65</v>
      </c>
      <c r="T8" s="21">
        <v>2.68</v>
      </c>
      <c r="U8" s="21">
        <v>36</v>
      </c>
      <c r="V8" s="21">
        <v>578</v>
      </c>
      <c r="W8" s="21">
        <v>495</v>
      </c>
      <c r="X8" s="21">
        <v>55.6</v>
      </c>
      <c r="Y8" s="21">
        <v>10.6</v>
      </c>
      <c r="Z8" s="21">
        <v>29.2</v>
      </c>
      <c r="AA8" s="21">
        <v>0.14000000000000001</v>
      </c>
      <c r="AB8" s="21">
        <v>96</v>
      </c>
      <c r="AC8" s="22">
        <v>0.74</v>
      </c>
      <c r="AD8" s="22">
        <v>-0.78</v>
      </c>
      <c r="AE8" s="31"/>
      <c r="AF8" s="31"/>
      <c r="AG8" s="31"/>
      <c r="AH8" s="31"/>
      <c r="AI8" s="18"/>
      <c r="AJ8" s="18"/>
      <c r="AK8" s="18"/>
      <c r="AL8" s="18"/>
      <c r="AM8" s="16"/>
      <c r="AN8" s="23"/>
      <c r="AO8" s="16"/>
      <c r="AP8" s="32"/>
    </row>
    <row r="9" spans="1:42" ht="19" x14ac:dyDescent="0.25">
      <c r="A9" s="17">
        <f>16.5+7.5</f>
        <v>24</v>
      </c>
      <c r="B9" s="18">
        <v>-1.56</v>
      </c>
      <c r="C9" s="18">
        <v>-2.95</v>
      </c>
      <c r="D9" s="18">
        <v>1</v>
      </c>
      <c r="E9" s="18">
        <v>-1.2450000000000001</v>
      </c>
      <c r="F9" s="18">
        <v>0.01</v>
      </c>
      <c r="G9" s="18">
        <v>-0.17499999999999999</v>
      </c>
      <c r="H9" s="18">
        <v>-6.5000000000000002E-2</v>
      </c>
      <c r="I9" s="18">
        <v>2</v>
      </c>
      <c r="J9" s="20">
        <v>4.2240000000000002</v>
      </c>
      <c r="K9" s="20">
        <v>1.0609999999999999</v>
      </c>
      <c r="L9" s="20"/>
      <c r="M9" s="20">
        <v>51.204933100000005</v>
      </c>
      <c r="N9" s="20">
        <v>7.5967000000000002</v>
      </c>
      <c r="O9" s="20">
        <v>7.8226152999999998</v>
      </c>
      <c r="P9" s="20">
        <v>2.3813</v>
      </c>
      <c r="Q9" s="20"/>
      <c r="R9" s="21">
        <v>8</v>
      </c>
      <c r="S9" s="21">
        <v>7.61</v>
      </c>
      <c r="T9" s="21">
        <v>2.79</v>
      </c>
      <c r="U9" s="21">
        <v>36</v>
      </c>
      <c r="V9" s="21">
        <v>576</v>
      </c>
      <c r="W9" s="21">
        <v>491</v>
      </c>
      <c r="X9" s="21">
        <v>55.5</v>
      </c>
      <c r="Y9" s="21">
        <v>10.8</v>
      </c>
      <c r="Z9" s="21">
        <v>30.4</v>
      </c>
      <c r="AA9" s="21">
        <v>0.18</v>
      </c>
      <c r="AB9" s="21">
        <v>98</v>
      </c>
      <c r="AC9" s="22">
        <v>0.72</v>
      </c>
      <c r="AD9" s="22">
        <v>-0.95</v>
      </c>
      <c r="AE9" s="31"/>
      <c r="AF9" s="31"/>
      <c r="AG9" s="31"/>
      <c r="AH9" s="31"/>
      <c r="AI9" s="18"/>
      <c r="AJ9" s="18"/>
      <c r="AK9" s="18"/>
      <c r="AL9" s="18"/>
      <c r="AM9" s="16"/>
      <c r="AN9" s="23"/>
      <c r="AO9" s="16"/>
      <c r="AP9" s="32"/>
    </row>
    <row r="10" spans="1:42" ht="19" x14ac:dyDescent="0.25">
      <c r="A10" s="17">
        <f>35.5+9</f>
        <v>44.5</v>
      </c>
      <c r="B10" s="18">
        <v>-1.5</v>
      </c>
      <c r="C10" s="18">
        <v>-2.91</v>
      </c>
      <c r="D10" s="18">
        <v>1</v>
      </c>
      <c r="E10" s="18">
        <v>-1.51</v>
      </c>
      <c r="F10" s="18"/>
      <c r="G10" s="18">
        <v>-0.22</v>
      </c>
      <c r="H10" s="18">
        <v>-0.09</v>
      </c>
      <c r="I10" s="18">
        <v>1</v>
      </c>
      <c r="J10" s="20">
        <v>4.2</v>
      </c>
      <c r="K10" s="20">
        <v>0.124</v>
      </c>
      <c r="L10" s="20"/>
      <c r="M10" s="20">
        <v>16.549370900000003</v>
      </c>
      <c r="N10" s="20">
        <v>0</v>
      </c>
      <c r="O10" s="20">
        <v>10.373791900000001</v>
      </c>
      <c r="P10" s="20">
        <v>1.5349999999999999</v>
      </c>
      <c r="Q10" s="20"/>
      <c r="R10" s="21">
        <v>10</v>
      </c>
      <c r="S10" s="21">
        <v>7.74</v>
      </c>
      <c r="T10" s="21">
        <v>2.92</v>
      </c>
      <c r="U10" s="21">
        <v>36</v>
      </c>
      <c r="V10" s="21">
        <v>576</v>
      </c>
      <c r="W10" s="21">
        <v>489</v>
      </c>
      <c r="X10" s="21">
        <v>55.9</v>
      </c>
      <c r="Y10" s="21">
        <v>11</v>
      </c>
      <c r="Z10" s="21">
        <v>29.1</v>
      </c>
      <c r="AA10" s="21">
        <v>0.17</v>
      </c>
      <c r="AB10" s="21">
        <v>98</v>
      </c>
      <c r="AC10" s="22">
        <v>0.71</v>
      </c>
      <c r="AD10" s="22">
        <v>-0.78</v>
      </c>
      <c r="AE10" s="31"/>
      <c r="AF10" s="31"/>
      <c r="AG10" s="31"/>
      <c r="AH10" s="31"/>
      <c r="AI10" s="18">
        <v>-2.7327377916641558E-2</v>
      </c>
      <c r="AJ10" s="18">
        <v>7.0000000000000007E-2</v>
      </c>
      <c r="AK10" s="18">
        <v>0.32291483649310448</v>
      </c>
      <c r="AL10" s="18">
        <v>0.13354176888147329</v>
      </c>
      <c r="AM10" s="16">
        <v>2</v>
      </c>
      <c r="AN10" s="23"/>
      <c r="AO10" s="16">
        <v>-7.0000000000000007E-2</v>
      </c>
      <c r="AP10" s="32">
        <v>7.0000000000000007E-2</v>
      </c>
    </row>
    <row r="11" spans="1:42" ht="19" x14ac:dyDescent="0.25">
      <c r="A11" s="17">
        <f>45+4.5</f>
        <v>49.5</v>
      </c>
      <c r="B11" s="18">
        <v>-1.64</v>
      </c>
      <c r="C11" s="18">
        <v>-3.22</v>
      </c>
      <c r="D11" s="18">
        <v>1</v>
      </c>
      <c r="E11" s="18">
        <v>-1.1000000000000001</v>
      </c>
      <c r="F11" s="18"/>
      <c r="G11" s="18">
        <v>-0.02</v>
      </c>
      <c r="H11" s="18">
        <v>-0.05</v>
      </c>
      <c r="I11" s="18">
        <v>1</v>
      </c>
      <c r="J11" s="20">
        <v>3.74496341930756</v>
      </c>
      <c r="K11" s="20">
        <v>1.40843669560227</v>
      </c>
      <c r="L11" s="20"/>
      <c r="M11" s="20">
        <v>43.3718869</v>
      </c>
      <c r="N11" s="20">
        <v>49.949100000000001</v>
      </c>
      <c r="O11" s="20">
        <v>5.4818365</v>
      </c>
      <c r="P11" s="20">
        <v>1.1960999999999999</v>
      </c>
      <c r="Q11" s="20"/>
      <c r="R11" s="21">
        <v>11</v>
      </c>
      <c r="S11" s="21">
        <v>7.67</v>
      </c>
      <c r="T11" s="21">
        <v>2.52</v>
      </c>
      <c r="U11" s="21">
        <v>36</v>
      </c>
      <c r="V11" s="21">
        <v>575</v>
      </c>
      <c r="W11" s="21">
        <v>496</v>
      </c>
      <c r="X11" s="21">
        <v>55.4</v>
      </c>
      <c r="Y11" s="21">
        <v>10.9</v>
      </c>
      <c r="Z11" s="21">
        <v>30.6</v>
      </c>
      <c r="AA11" s="21">
        <v>0.12</v>
      </c>
      <c r="AB11" s="21">
        <v>99</v>
      </c>
      <c r="AC11" s="22">
        <v>0.87</v>
      </c>
      <c r="AD11" s="22">
        <v>0.2</v>
      </c>
      <c r="AE11" s="8">
        <v>-0.41</v>
      </c>
      <c r="AF11" s="8">
        <v>-0.81</v>
      </c>
      <c r="AG11" s="8"/>
      <c r="AH11" s="8">
        <v>1</v>
      </c>
      <c r="AI11" s="18">
        <v>-0.10770766324010239</v>
      </c>
      <c r="AJ11" s="18">
        <v>0.08</v>
      </c>
      <c r="AK11" s="18">
        <v>0.28844483895403467</v>
      </c>
      <c r="AL11" s="18">
        <v>0.12512866170784806</v>
      </c>
      <c r="AM11" s="16">
        <v>3</v>
      </c>
      <c r="AN11" s="23"/>
      <c r="AO11" s="16">
        <v>-0.15</v>
      </c>
      <c r="AP11" s="32">
        <v>0.1</v>
      </c>
    </row>
    <row r="12" spans="1:42" ht="19" x14ac:dyDescent="0.25">
      <c r="A12" s="17">
        <v>64</v>
      </c>
      <c r="B12" s="18"/>
      <c r="C12" s="18"/>
      <c r="D12" s="18"/>
      <c r="E12" s="18">
        <v>-1.01</v>
      </c>
      <c r="F12" s="18"/>
      <c r="G12" s="18">
        <v>-0.08</v>
      </c>
      <c r="H12" s="18">
        <v>-0.08</v>
      </c>
      <c r="I12" s="18">
        <v>1</v>
      </c>
      <c r="J12" s="20">
        <v>2.8188914780252099</v>
      </c>
      <c r="K12" s="20">
        <v>1.4684876459899101</v>
      </c>
      <c r="L12" s="20"/>
      <c r="M12" s="20">
        <v>52.3</v>
      </c>
      <c r="N12" s="20">
        <v>67.7</v>
      </c>
      <c r="O12" s="20">
        <v>3.74</v>
      </c>
      <c r="P12" s="20">
        <v>2.12</v>
      </c>
      <c r="Q12" s="20"/>
      <c r="R12" s="21">
        <v>15</v>
      </c>
      <c r="S12" s="21">
        <v>7.67</v>
      </c>
      <c r="T12" s="21">
        <v>2.4</v>
      </c>
      <c r="U12" s="21">
        <v>36</v>
      </c>
      <c r="V12" s="21">
        <v>574</v>
      </c>
      <c r="W12" s="21">
        <v>489</v>
      </c>
      <c r="X12" s="21">
        <v>55.5</v>
      </c>
      <c r="Y12" s="21">
        <v>10.9</v>
      </c>
      <c r="Z12" s="21">
        <v>30.2</v>
      </c>
      <c r="AA12" s="21">
        <v>0.09</v>
      </c>
      <c r="AB12" s="21">
        <v>121</v>
      </c>
      <c r="AC12" s="22">
        <v>0.64</v>
      </c>
      <c r="AD12" s="22">
        <v>1.52</v>
      </c>
      <c r="AE12" s="31"/>
      <c r="AF12" s="31"/>
      <c r="AG12" s="31"/>
      <c r="AH12" s="31"/>
      <c r="AI12" s="18">
        <v>-0.24769828155967755</v>
      </c>
      <c r="AJ12" s="18">
        <v>0.04</v>
      </c>
      <c r="AK12" s="18">
        <v>0.2335454730652553</v>
      </c>
      <c r="AL12" s="18">
        <v>9.9395632238430398E-2</v>
      </c>
      <c r="AM12" s="16">
        <v>3</v>
      </c>
      <c r="AN12" s="23"/>
      <c r="AO12" s="16">
        <v>-0.3</v>
      </c>
      <c r="AP12" s="32">
        <v>0.17</v>
      </c>
    </row>
    <row r="13" spans="1:42" ht="19" x14ac:dyDescent="0.25">
      <c r="A13" s="17">
        <v>68.5</v>
      </c>
      <c r="B13" s="18"/>
      <c r="C13" s="18"/>
      <c r="D13" s="18"/>
      <c r="E13" s="18">
        <v>-1.19</v>
      </c>
      <c r="F13" s="18"/>
      <c r="G13" s="18">
        <v>-7.0000000000000007E-2</v>
      </c>
      <c r="H13" s="18">
        <v>-0.06</v>
      </c>
      <c r="I13" s="18">
        <v>1</v>
      </c>
      <c r="J13" s="20">
        <v>3.0224404594947698</v>
      </c>
      <c r="K13" s="20">
        <v>1.0514738205644401</v>
      </c>
      <c r="L13" s="20"/>
      <c r="M13" s="20">
        <v>55.9410326</v>
      </c>
      <c r="N13" s="20">
        <v>13.4138</v>
      </c>
      <c r="O13" s="20">
        <v>5.4735968999999995</v>
      </c>
      <c r="P13" s="20">
        <v>2.1015000000000001</v>
      </c>
      <c r="Q13" s="20"/>
      <c r="R13" s="21">
        <v>24</v>
      </c>
      <c r="S13" s="21">
        <v>7.69</v>
      </c>
      <c r="T13" s="21">
        <v>2.5499999999999998</v>
      </c>
      <c r="U13" s="21">
        <v>36</v>
      </c>
      <c r="V13" s="21">
        <v>575</v>
      </c>
      <c r="W13" s="21">
        <v>491</v>
      </c>
      <c r="X13" s="21">
        <v>55.8</v>
      </c>
      <c r="Y13" s="21">
        <v>11.6</v>
      </c>
      <c r="Z13" s="21">
        <v>30</v>
      </c>
      <c r="AA13" s="21">
        <v>0.1</v>
      </c>
      <c r="AB13" s="21">
        <v>140</v>
      </c>
      <c r="AC13" s="22">
        <v>0.67</v>
      </c>
      <c r="AD13" s="22">
        <v>0.81</v>
      </c>
      <c r="AE13" s="8">
        <v>-0.41</v>
      </c>
      <c r="AF13" s="8">
        <v>-0.77</v>
      </c>
      <c r="AG13" s="8"/>
      <c r="AH13" s="8">
        <v>1</v>
      </c>
      <c r="AI13" s="18">
        <v>-0.41481974709832159</v>
      </c>
      <c r="AJ13" s="18">
        <v>0.08</v>
      </c>
      <c r="AK13" s="18">
        <v>0.13389416859960201</v>
      </c>
      <c r="AL13" s="18">
        <v>3.5344384939489659E-2</v>
      </c>
      <c r="AM13" s="16">
        <v>2</v>
      </c>
      <c r="AN13" s="23"/>
      <c r="AO13" s="16">
        <v>-0.47</v>
      </c>
      <c r="AP13" s="32">
        <v>0.08</v>
      </c>
    </row>
    <row r="14" spans="1:42" ht="19" x14ac:dyDescent="0.25">
      <c r="A14" s="17">
        <f>73.5+1.5</f>
        <v>75</v>
      </c>
      <c r="B14" s="18">
        <v>-1.41</v>
      </c>
      <c r="C14" s="18">
        <v>-2.73</v>
      </c>
      <c r="D14" s="18">
        <v>1</v>
      </c>
      <c r="E14" s="18">
        <v>-1.35</v>
      </c>
      <c r="F14" s="18"/>
      <c r="G14" s="18">
        <v>-0.14000000000000001</v>
      </c>
      <c r="H14" s="18">
        <v>-0.09</v>
      </c>
      <c r="I14" s="18">
        <v>1</v>
      </c>
      <c r="J14" s="20">
        <v>2.8844503894668798</v>
      </c>
      <c r="K14" s="20">
        <v>-0.23285134769621599</v>
      </c>
      <c r="L14" s="20"/>
      <c r="M14" s="20">
        <v>50.424050799999996</v>
      </c>
      <c r="N14" s="20">
        <v>20.417400000000001</v>
      </c>
      <c r="O14" s="20">
        <v>8.2981654999999996</v>
      </c>
      <c r="P14" s="20">
        <v>1.3073999999999999</v>
      </c>
      <c r="Q14" s="20"/>
      <c r="R14" s="21">
        <v>29</v>
      </c>
      <c r="S14" s="21">
        <v>7.69</v>
      </c>
      <c r="T14" s="21">
        <v>2.5099999999999998</v>
      </c>
      <c r="U14" s="21">
        <v>36</v>
      </c>
      <c r="V14" s="21">
        <v>575</v>
      </c>
      <c r="W14" s="21">
        <v>487</v>
      </c>
      <c r="X14" s="21">
        <v>54.9</v>
      </c>
      <c r="Y14" s="21">
        <v>11.3</v>
      </c>
      <c r="Z14" s="21">
        <v>29.3</v>
      </c>
      <c r="AA14" s="21">
        <v>0.12</v>
      </c>
      <c r="AB14" s="21">
        <v>119</v>
      </c>
      <c r="AC14" s="22"/>
      <c r="AD14" s="22">
        <v>0.87</v>
      </c>
      <c r="AE14" s="8">
        <v>-0.375</v>
      </c>
      <c r="AF14" s="8">
        <v>-0.75</v>
      </c>
      <c r="AG14" s="8">
        <v>0.03</v>
      </c>
      <c r="AH14" s="8">
        <v>2</v>
      </c>
      <c r="AI14" s="18">
        <v>-0.23631532026841995</v>
      </c>
      <c r="AJ14" s="18">
        <v>0.1</v>
      </c>
      <c r="AK14" s="18">
        <v>0.23258601022674297</v>
      </c>
      <c r="AL14" s="18">
        <v>0.11271190116346474</v>
      </c>
      <c r="AM14" s="16">
        <v>2</v>
      </c>
      <c r="AN14" s="23"/>
      <c r="AO14" s="16">
        <v>-0.24</v>
      </c>
      <c r="AP14" s="32">
        <v>0.13</v>
      </c>
    </row>
    <row r="15" spans="1:42" ht="19" x14ac:dyDescent="0.25">
      <c r="A15" s="17">
        <v>86.3</v>
      </c>
      <c r="B15" s="18"/>
      <c r="C15" s="18"/>
      <c r="D15" s="18"/>
      <c r="E15" s="18">
        <v>-1.32</v>
      </c>
      <c r="F15" s="18"/>
      <c r="G15" s="18">
        <v>-0.13</v>
      </c>
      <c r="H15" s="18">
        <v>-0.06</v>
      </c>
      <c r="I15" s="18">
        <v>1</v>
      </c>
      <c r="J15" s="20">
        <v>3.7976668900321302</v>
      </c>
      <c r="K15" s="20">
        <v>1.2507233953264201</v>
      </c>
      <c r="L15" s="20"/>
      <c r="M15" s="20">
        <v>34.790545999999999</v>
      </c>
      <c r="N15" s="20">
        <v>0</v>
      </c>
      <c r="O15" s="20">
        <v>8.6050655000000003</v>
      </c>
      <c r="P15" s="20">
        <v>0.94764999999999999</v>
      </c>
      <c r="Q15" s="20"/>
      <c r="R15" s="21">
        <v>43</v>
      </c>
      <c r="S15" s="21">
        <v>7.69</v>
      </c>
      <c r="T15" s="21">
        <v>3.16</v>
      </c>
      <c r="U15" s="21">
        <v>36.5</v>
      </c>
      <c r="V15" s="21">
        <v>582</v>
      </c>
      <c r="W15" s="21">
        <v>492</v>
      </c>
      <c r="X15" s="21">
        <v>55.3</v>
      </c>
      <c r="Y15" s="21">
        <v>10.7</v>
      </c>
      <c r="Z15" s="21">
        <v>29.3</v>
      </c>
      <c r="AA15" s="21">
        <v>0.31</v>
      </c>
      <c r="AB15" s="21">
        <v>239</v>
      </c>
      <c r="AC15" s="22"/>
      <c r="AD15" s="22">
        <v>2.48</v>
      </c>
      <c r="AE15" s="8">
        <v>-0.39</v>
      </c>
      <c r="AF15" s="8">
        <v>-0.73</v>
      </c>
      <c r="AG15" s="8"/>
      <c r="AH15" s="8">
        <v>1</v>
      </c>
      <c r="AI15" s="18">
        <v>-0.56761526474718738</v>
      </c>
      <c r="AJ15" s="18">
        <v>7.0000000000000007E-2</v>
      </c>
      <c r="AK15" s="18">
        <v>6.9889052550453634E-2</v>
      </c>
      <c r="AL15" s="18">
        <v>4.5287092826501452E-2</v>
      </c>
      <c r="AM15" s="16">
        <v>3</v>
      </c>
      <c r="AN15" s="23"/>
      <c r="AO15" s="16">
        <v>-0.6</v>
      </c>
      <c r="AP15" s="32">
        <v>0.09</v>
      </c>
    </row>
    <row r="16" spans="1:42" ht="19" x14ac:dyDescent="0.25">
      <c r="A16" s="17">
        <v>93</v>
      </c>
      <c r="B16" s="18"/>
      <c r="C16" s="18"/>
      <c r="D16" s="18"/>
      <c r="E16" s="18">
        <v>-1.29</v>
      </c>
      <c r="F16" s="18"/>
      <c r="G16" s="18">
        <v>-0.18</v>
      </c>
      <c r="H16" s="18">
        <v>-0.05</v>
      </c>
      <c r="I16" s="18">
        <v>1</v>
      </c>
      <c r="J16" s="20">
        <v>5.0474055967075158</v>
      </c>
      <c r="K16" s="20">
        <v>1.4290394288216062</v>
      </c>
      <c r="L16" s="20"/>
      <c r="M16" s="20">
        <v>31.030713924114458</v>
      </c>
      <c r="N16" s="20">
        <v>20.723905925152366</v>
      </c>
      <c r="O16" s="20">
        <v>10.874540608548708</v>
      </c>
      <c r="P16" s="20">
        <v>1.2282370413928083</v>
      </c>
      <c r="Q16" s="20"/>
      <c r="R16" s="21">
        <v>52</v>
      </c>
      <c r="S16" s="21">
        <v>7.84</v>
      </c>
      <c r="T16" s="21">
        <v>5.35</v>
      </c>
      <c r="U16" s="21">
        <v>37</v>
      </c>
      <c r="V16" s="21">
        <v>595</v>
      </c>
      <c r="W16" s="21">
        <v>501</v>
      </c>
      <c r="X16" s="21">
        <v>55.8</v>
      </c>
      <c r="Y16" s="21">
        <v>11.2</v>
      </c>
      <c r="Z16" s="21">
        <v>28.4</v>
      </c>
      <c r="AA16" s="21">
        <v>0.71</v>
      </c>
      <c r="AB16" s="21">
        <v>270</v>
      </c>
      <c r="AC16" s="22"/>
      <c r="AD16" s="22">
        <v>2.16</v>
      </c>
      <c r="AE16" s="8">
        <v>-0.36</v>
      </c>
      <c r="AF16" s="8">
        <v>-0.76</v>
      </c>
      <c r="AG16" s="8"/>
      <c r="AH16" s="8">
        <v>1</v>
      </c>
      <c r="AI16" s="18">
        <v>-0.5583315705232833</v>
      </c>
      <c r="AJ16" s="18">
        <v>7.0000000000000007E-2</v>
      </c>
      <c r="AK16" s="18">
        <v>9.8548796118591575E-2</v>
      </c>
      <c r="AL16" s="18">
        <v>2.1237017491654298E-2</v>
      </c>
      <c r="AM16" s="16">
        <v>3</v>
      </c>
      <c r="AN16" s="23"/>
      <c r="AO16" s="16">
        <v>-0.86</v>
      </c>
      <c r="AP16" s="32">
        <v>0.21</v>
      </c>
    </row>
    <row r="17" spans="1:42" ht="19" x14ac:dyDescent="0.25">
      <c r="A17" s="17">
        <v>103</v>
      </c>
      <c r="B17" s="18"/>
      <c r="C17" s="18"/>
      <c r="D17" s="18"/>
      <c r="E17" s="18">
        <v>-1.03</v>
      </c>
      <c r="F17" s="18">
        <v>0.03</v>
      </c>
      <c r="G17" s="18">
        <v>-0.13</v>
      </c>
      <c r="H17" s="18">
        <v>-7.0000000000000007E-2</v>
      </c>
      <c r="I17" s="18">
        <v>2</v>
      </c>
      <c r="J17" s="20">
        <v>2.69</v>
      </c>
      <c r="K17" s="20">
        <v>1.21</v>
      </c>
      <c r="L17" s="20"/>
      <c r="M17" s="20">
        <v>30.282036674312891</v>
      </c>
      <c r="N17" s="20">
        <v>24.373363343989517</v>
      </c>
      <c r="O17" s="20">
        <v>7.083212067613351</v>
      </c>
      <c r="P17" s="20">
        <v>5.3146878812235165</v>
      </c>
      <c r="Q17" s="20"/>
      <c r="R17" s="8">
        <v>62</v>
      </c>
      <c r="S17" s="21">
        <v>7.84</v>
      </c>
      <c r="T17" s="21">
        <v>5.22</v>
      </c>
      <c r="U17" s="21">
        <v>38.5</v>
      </c>
      <c r="V17" s="21">
        <v>620</v>
      </c>
      <c r="W17" s="21">
        <v>522</v>
      </c>
      <c r="X17" s="21">
        <v>56.4</v>
      </c>
      <c r="Y17" s="21">
        <v>9.9</v>
      </c>
      <c r="Z17" s="21">
        <v>26.1</v>
      </c>
      <c r="AA17" s="21">
        <v>1.31</v>
      </c>
      <c r="AB17" s="21">
        <v>409</v>
      </c>
      <c r="AC17" s="22">
        <v>0.98</v>
      </c>
      <c r="AD17" s="22">
        <v>2.04</v>
      </c>
      <c r="AE17" s="8">
        <v>-0.42</v>
      </c>
      <c r="AF17" s="8">
        <v>-0.74</v>
      </c>
      <c r="AG17" s="8"/>
      <c r="AH17" s="8">
        <v>1</v>
      </c>
      <c r="AI17" s="18"/>
      <c r="AJ17" s="18"/>
      <c r="AK17" s="18"/>
      <c r="AL17" s="18"/>
      <c r="AM17" s="16"/>
      <c r="AN17" s="23"/>
      <c r="AO17" s="16"/>
      <c r="AP17" s="32"/>
    </row>
    <row r="18" spans="1:42" ht="19" x14ac:dyDescent="0.25">
      <c r="A18" s="17">
        <f>111.1+3</f>
        <v>114.1</v>
      </c>
      <c r="B18" s="18"/>
      <c r="C18" s="18"/>
      <c r="D18" s="18"/>
      <c r="E18" s="18">
        <v>-1.21</v>
      </c>
      <c r="F18" s="18"/>
      <c r="G18" s="18">
        <v>-0.15</v>
      </c>
      <c r="H18" s="18">
        <v>-0.12</v>
      </c>
      <c r="I18" s="18">
        <v>1</v>
      </c>
      <c r="J18" s="20">
        <v>3.9571202842227202</v>
      </c>
      <c r="K18" s="20">
        <v>1.3651267413860699</v>
      </c>
      <c r="L18" s="20"/>
      <c r="M18" s="20">
        <v>33.906495900000003</v>
      </c>
      <c r="N18" s="20">
        <v>50.330399999999997</v>
      </c>
      <c r="O18" s="20">
        <v>8.1260025999999996</v>
      </c>
      <c r="P18" s="20">
        <v>0.99709999999999999</v>
      </c>
      <c r="Q18" s="20"/>
      <c r="R18" s="8">
        <v>71</v>
      </c>
      <c r="S18" s="21">
        <v>7.81</v>
      </c>
      <c r="T18" s="21">
        <v>17.79</v>
      </c>
      <c r="U18" s="21">
        <v>41</v>
      </c>
      <c r="V18" s="21">
        <v>655</v>
      </c>
      <c r="W18" s="21">
        <v>568</v>
      </c>
      <c r="X18" s="21">
        <v>55.9</v>
      </c>
      <c r="Y18" s="21">
        <v>9.6</v>
      </c>
      <c r="Z18" s="21">
        <v>22.6</v>
      </c>
      <c r="AA18" s="21">
        <v>2.5499999999999998</v>
      </c>
      <c r="AB18" s="21">
        <v>789</v>
      </c>
      <c r="AC18" s="22">
        <v>1.23</v>
      </c>
      <c r="AD18" s="22">
        <v>1.32</v>
      </c>
      <c r="AE18" s="8">
        <v>-0.32</v>
      </c>
      <c r="AF18" s="8">
        <v>-0.58499999999999996</v>
      </c>
      <c r="AG18" s="8">
        <v>0.02</v>
      </c>
      <c r="AH18" s="8">
        <v>2</v>
      </c>
      <c r="AI18" s="18">
        <v>-0.66755785993417371</v>
      </c>
      <c r="AJ18" s="18">
        <v>0.03</v>
      </c>
      <c r="AK18" s="18">
        <v>2.2819439674137687E-2</v>
      </c>
      <c r="AL18" s="18">
        <v>-4.4581052334569105E-2</v>
      </c>
      <c r="AM18" s="16">
        <v>3</v>
      </c>
      <c r="AN18" s="23"/>
      <c r="AO18" s="16">
        <v>-0.89</v>
      </c>
      <c r="AP18" s="32">
        <v>0.39</v>
      </c>
    </row>
    <row r="19" spans="1:42" ht="19" x14ac:dyDescent="0.25">
      <c r="A19" s="17">
        <f>111.1+7.5</f>
        <v>118.6</v>
      </c>
      <c r="B19" s="18">
        <v>-1.6</v>
      </c>
      <c r="C19" s="18">
        <v>-3.04</v>
      </c>
      <c r="D19" s="18">
        <v>1</v>
      </c>
      <c r="E19" s="18">
        <v>-0.98</v>
      </c>
      <c r="F19" s="18"/>
      <c r="G19" s="18">
        <v>0.04</v>
      </c>
      <c r="H19" s="18">
        <v>0</v>
      </c>
      <c r="I19" s="18">
        <v>1</v>
      </c>
      <c r="J19" s="20">
        <v>3.1621941567165202</v>
      </c>
      <c r="K19" s="20">
        <v>2.0044960365481699</v>
      </c>
      <c r="L19" s="20"/>
      <c r="M19" s="20">
        <v>36.837288699999995</v>
      </c>
      <c r="N19" s="20">
        <v>44.864800000000002</v>
      </c>
      <c r="O19" s="20">
        <v>5.6262983000000002</v>
      </c>
      <c r="P19" s="20">
        <v>2.4531999999999998</v>
      </c>
      <c r="Q19" s="20"/>
      <c r="R19" s="8">
        <v>75</v>
      </c>
      <c r="S19" s="21">
        <v>7.89</v>
      </c>
      <c r="T19" s="21">
        <v>18.37</v>
      </c>
      <c r="U19" s="21">
        <v>42</v>
      </c>
      <c r="V19" s="21">
        <v>666</v>
      </c>
      <c r="W19" s="21">
        <v>564</v>
      </c>
      <c r="X19" s="21">
        <v>54.2</v>
      </c>
      <c r="Y19" s="21">
        <v>9.5</v>
      </c>
      <c r="Z19" s="21">
        <v>21.8</v>
      </c>
      <c r="AA19" s="21">
        <v>2.77</v>
      </c>
      <c r="AB19" s="21">
        <v>851</v>
      </c>
      <c r="AC19" s="22"/>
      <c r="AD19" s="22">
        <v>2.6</v>
      </c>
      <c r="AE19" s="8">
        <v>-0.22</v>
      </c>
      <c r="AF19" s="8">
        <v>-0.42500000000000004</v>
      </c>
      <c r="AG19" s="8">
        <v>0.04</v>
      </c>
      <c r="AH19" s="8">
        <v>2</v>
      </c>
      <c r="AI19" s="18"/>
      <c r="AJ19" s="18"/>
      <c r="AK19" s="18"/>
      <c r="AL19" s="18"/>
      <c r="AM19" s="16"/>
      <c r="AN19" s="23"/>
      <c r="AO19" s="16"/>
      <c r="AP19" s="32"/>
    </row>
    <row r="20" spans="1:42" ht="19" x14ac:dyDescent="0.25">
      <c r="A20" s="17">
        <f>120.7+3</f>
        <v>123.7</v>
      </c>
      <c r="B20" s="18">
        <v>-1.78</v>
      </c>
      <c r="C20" s="18">
        <v>-3.42</v>
      </c>
      <c r="D20" s="18">
        <v>1</v>
      </c>
      <c r="E20" s="18">
        <v>-1.05</v>
      </c>
      <c r="F20" s="18"/>
      <c r="G20" s="18">
        <v>0</v>
      </c>
      <c r="H20" s="18">
        <v>-7.0000000000000007E-2</v>
      </c>
      <c r="I20" s="18">
        <v>1</v>
      </c>
      <c r="J20" s="20">
        <v>2.6074467804524</v>
      </c>
      <c r="K20" s="20">
        <v>1.61866246282547</v>
      </c>
      <c r="L20" s="20"/>
      <c r="M20" s="20">
        <v>27.379104899999998</v>
      </c>
      <c r="N20" s="20">
        <v>86.3262</v>
      </c>
      <c r="O20" s="20">
        <v>9.8611512999999995</v>
      </c>
      <c r="P20" s="20">
        <v>0.80403000000000002</v>
      </c>
      <c r="Q20" s="20"/>
      <c r="R20" s="8">
        <v>86</v>
      </c>
      <c r="S20" s="21">
        <v>7.87</v>
      </c>
      <c r="T20" s="21">
        <v>25</v>
      </c>
      <c r="U20" s="21">
        <v>43</v>
      </c>
      <c r="V20" s="21">
        <v>708</v>
      </c>
      <c r="W20" s="21">
        <v>585</v>
      </c>
      <c r="X20" s="21">
        <v>51.5</v>
      </c>
      <c r="Y20" s="21">
        <v>10.3</v>
      </c>
      <c r="Z20" s="21">
        <v>18.7</v>
      </c>
      <c r="AA20" s="21">
        <v>3.91</v>
      </c>
      <c r="AB20" s="21">
        <v>1005</v>
      </c>
      <c r="AC20" s="22">
        <v>1.45</v>
      </c>
      <c r="AD20" s="22">
        <v>2.19</v>
      </c>
      <c r="AE20" s="8"/>
      <c r="AF20" s="8"/>
      <c r="AG20" s="8"/>
      <c r="AH20" s="8"/>
      <c r="AI20" s="18">
        <v>-1.1130831541653534</v>
      </c>
      <c r="AJ20" s="18">
        <v>0.09</v>
      </c>
      <c r="AK20" s="18">
        <v>-0.200931224586407</v>
      </c>
      <c r="AL20" s="18">
        <v>-8.4674583022529282E-2</v>
      </c>
      <c r="AM20" s="16">
        <v>3</v>
      </c>
      <c r="AN20" s="23"/>
      <c r="AO20" s="16">
        <v>-1.1200000000000001</v>
      </c>
      <c r="AP20" s="32">
        <v>0.04</v>
      </c>
    </row>
    <row r="21" spans="1:42" ht="19" x14ac:dyDescent="0.25">
      <c r="A21" s="17">
        <v>130.30000000000001</v>
      </c>
      <c r="B21" s="18"/>
      <c r="C21" s="18"/>
      <c r="D21" s="18"/>
      <c r="E21" s="18">
        <v>-0.98</v>
      </c>
      <c r="F21" s="18"/>
      <c r="G21" s="18">
        <v>0.04</v>
      </c>
      <c r="H21" s="18">
        <v>-0.04</v>
      </c>
      <c r="I21" s="18">
        <v>1</v>
      </c>
      <c r="J21" s="20">
        <v>2.9178932812662599</v>
      </c>
      <c r="K21" s="20">
        <v>1.7088820537141201</v>
      </c>
      <c r="L21" s="20"/>
      <c r="M21" s="20">
        <v>28.5814661</v>
      </c>
      <c r="N21" s="20">
        <v>51.191800000000001</v>
      </c>
      <c r="O21" s="20">
        <v>4.0722016999999999</v>
      </c>
      <c r="P21" s="20">
        <v>0.97280999999999995</v>
      </c>
      <c r="Q21" s="20"/>
      <c r="R21" s="8">
        <v>95</v>
      </c>
      <c r="S21" s="21">
        <v>7.95</v>
      </c>
      <c r="T21" s="21">
        <v>26.03</v>
      </c>
      <c r="U21" s="21">
        <v>44</v>
      </c>
      <c r="V21" s="21">
        <v>721</v>
      </c>
      <c r="W21" s="21">
        <v>610</v>
      </c>
      <c r="X21" s="21">
        <v>52.4</v>
      </c>
      <c r="Y21" s="21">
        <v>10.8</v>
      </c>
      <c r="Z21" s="21">
        <v>18</v>
      </c>
      <c r="AA21" s="21">
        <v>4.53</v>
      </c>
      <c r="AB21" s="21">
        <v>999</v>
      </c>
      <c r="AC21" s="22">
        <v>1.66</v>
      </c>
      <c r="AD21" s="22">
        <v>3.82</v>
      </c>
      <c r="AE21" s="8">
        <v>-0.14000000000000001</v>
      </c>
      <c r="AF21" s="8">
        <v>-0.28000000000000003</v>
      </c>
      <c r="AG21" s="8"/>
      <c r="AH21" s="8">
        <v>1</v>
      </c>
      <c r="AI21" s="18">
        <v>-1.08</v>
      </c>
      <c r="AJ21" s="18">
        <v>0.1</v>
      </c>
      <c r="AK21" s="18">
        <v>-0.01</v>
      </c>
      <c r="AL21" s="18">
        <v>0.02</v>
      </c>
      <c r="AM21" s="16">
        <v>2</v>
      </c>
      <c r="AN21" s="23"/>
      <c r="AO21" s="16"/>
      <c r="AP21" s="32"/>
    </row>
    <row r="22" spans="1:42" ht="19" x14ac:dyDescent="0.25">
      <c r="A22" s="17">
        <v>140</v>
      </c>
      <c r="B22" s="18"/>
      <c r="C22" s="18"/>
      <c r="D22" s="18"/>
      <c r="E22" s="18">
        <v>-0.9</v>
      </c>
      <c r="F22" s="18"/>
      <c r="G22" s="18">
        <v>0.01</v>
      </c>
      <c r="H22" s="18">
        <v>0</v>
      </c>
      <c r="I22" s="18">
        <v>1</v>
      </c>
      <c r="J22" s="20">
        <v>2.1</v>
      </c>
      <c r="K22" s="20">
        <v>1.57</v>
      </c>
      <c r="L22" s="20"/>
      <c r="M22" s="20">
        <v>29.742090450691222</v>
      </c>
      <c r="N22" s="20">
        <v>53.982167346233254</v>
      </c>
      <c r="O22" s="20">
        <v>2.8310801643653551</v>
      </c>
      <c r="P22" s="20">
        <v>1.2792234806863727</v>
      </c>
      <c r="Q22" s="20"/>
      <c r="R22" s="8">
        <v>108</v>
      </c>
      <c r="S22" s="21">
        <v>7.89</v>
      </c>
      <c r="T22" s="21">
        <v>27.82</v>
      </c>
      <c r="U22" s="21">
        <v>46</v>
      </c>
      <c r="V22" s="21">
        <v>743</v>
      </c>
      <c r="W22" s="21">
        <v>616</v>
      </c>
      <c r="X22" s="21">
        <v>50.2</v>
      </c>
      <c r="Y22" s="21">
        <v>11.6</v>
      </c>
      <c r="Z22" s="21">
        <v>16.899999999999999</v>
      </c>
      <c r="AA22" s="21">
        <v>5.62</v>
      </c>
      <c r="AB22" s="21">
        <v>999</v>
      </c>
      <c r="AC22" s="22">
        <v>1.67</v>
      </c>
      <c r="AD22" s="22">
        <v>1.41</v>
      </c>
      <c r="AE22" s="8">
        <v>-0.08</v>
      </c>
      <c r="AF22" s="8">
        <v>-0.115</v>
      </c>
      <c r="AG22" s="8">
        <v>0.02</v>
      </c>
      <c r="AH22" s="8">
        <v>2</v>
      </c>
      <c r="AI22" s="18">
        <v>-1.18</v>
      </c>
      <c r="AJ22" s="18"/>
      <c r="AK22" s="18">
        <v>-0.08</v>
      </c>
      <c r="AL22" s="18">
        <v>-7.0000000000000007E-2</v>
      </c>
      <c r="AM22" s="16">
        <v>1</v>
      </c>
      <c r="AN22" s="23"/>
      <c r="AO22" s="16"/>
      <c r="AP22" s="32"/>
    </row>
    <row r="23" spans="1:42" ht="19" x14ac:dyDescent="0.25">
      <c r="A23" s="17">
        <f>139.9+6</f>
        <v>145.9</v>
      </c>
      <c r="B23" s="18"/>
      <c r="C23" s="18"/>
      <c r="D23" s="18"/>
      <c r="E23" s="18">
        <v>-0.94</v>
      </c>
      <c r="F23" s="18"/>
      <c r="G23" s="18">
        <v>0.05</v>
      </c>
      <c r="H23" s="18">
        <v>-0.02</v>
      </c>
      <c r="I23" s="18">
        <v>1</v>
      </c>
      <c r="J23" s="20">
        <v>2.1225166642089301</v>
      </c>
      <c r="K23" s="20">
        <v>1.5732136199611699</v>
      </c>
      <c r="L23" s="20"/>
      <c r="M23" s="20">
        <v>34.566061699999999</v>
      </c>
      <c r="N23" s="20">
        <v>79.242900000000006</v>
      </c>
      <c r="O23" s="20">
        <v>2.7073166999999998</v>
      </c>
      <c r="P23" s="20">
        <v>1.7119</v>
      </c>
      <c r="Q23" s="20"/>
      <c r="R23" s="8">
        <v>119</v>
      </c>
      <c r="S23" s="21">
        <v>7.79</v>
      </c>
      <c r="T23" s="21">
        <v>25.57</v>
      </c>
      <c r="U23" s="21">
        <v>47</v>
      </c>
      <c r="V23" s="21">
        <v>774</v>
      </c>
      <c r="W23" s="21">
        <v>639</v>
      </c>
      <c r="X23" s="21">
        <v>49.6</v>
      </c>
      <c r="Y23" s="21">
        <v>12.2</v>
      </c>
      <c r="Z23" s="21">
        <v>17.100000000000001</v>
      </c>
      <c r="AA23" s="21">
        <v>5.29</v>
      </c>
      <c r="AB23" s="21">
        <v>1027</v>
      </c>
      <c r="AC23" s="22"/>
      <c r="AD23" s="22">
        <v>1.45</v>
      </c>
      <c r="AE23" s="8">
        <v>-7.0000000000000007E-2</v>
      </c>
      <c r="AF23" s="8">
        <v>-0.14500000000000002</v>
      </c>
      <c r="AG23" s="8">
        <v>0</v>
      </c>
      <c r="AH23" s="8">
        <v>2</v>
      </c>
      <c r="AI23" s="18">
        <v>-1.1633114233779072</v>
      </c>
      <c r="AJ23" s="18">
        <v>7.0000000000000007E-2</v>
      </c>
      <c r="AK23" s="18">
        <v>-0.15354517666900844</v>
      </c>
      <c r="AL23" s="18">
        <v>-0.10703519502219999</v>
      </c>
      <c r="AM23" s="16">
        <v>3</v>
      </c>
      <c r="AN23" s="23"/>
      <c r="AO23" s="16"/>
      <c r="AP23" s="32"/>
    </row>
    <row r="24" spans="1:42" ht="19" x14ac:dyDescent="0.25">
      <c r="A24" s="17">
        <v>151.1</v>
      </c>
      <c r="B24" s="18"/>
      <c r="C24" s="18"/>
      <c r="D24" s="18"/>
      <c r="E24" s="18">
        <v>-0.98</v>
      </c>
      <c r="F24" s="18"/>
      <c r="G24" s="18">
        <v>0.04</v>
      </c>
      <c r="H24" s="18">
        <v>-0.04</v>
      </c>
      <c r="I24" s="18">
        <v>1</v>
      </c>
      <c r="J24" s="20">
        <v>2.4811957338431498</v>
      </c>
      <c r="K24" s="20">
        <v>1.3355962361184199</v>
      </c>
      <c r="L24" s="20"/>
      <c r="M24" s="20">
        <v>38.2251124</v>
      </c>
      <c r="N24" s="20">
        <v>58.221200000000003</v>
      </c>
      <c r="O24" s="20">
        <v>2.7214236000000001</v>
      </c>
      <c r="P24" s="20">
        <v>1.3809</v>
      </c>
      <c r="Q24" s="20"/>
      <c r="R24" s="21">
        <v>125</v>
      </c>
      <c r="S24" s="21">
        <v>7.8</v>
      </c>
      <c r="T24" s="21">
        <v>28.27</v>
      </c>
      <c r="U24" s="21">
        <v>47</v>
      </c>
      <c r="V24" s="21">
        <v>778</v>
      </c>
      <c r="W24" s="21">
        <v>641</v>
      </c>
      <c r="X24" s="21">
        <v>48.9</v>
      </c>
      <c r="Y24" s="21">
        <v>12.2</v>
      </c>
      <c r="Z24" s="21">
        <v>17.3</v>
      </c>
      <c r="AA24" s="21">
        <v>6.81</v>
      </c>
      <c r="AB24" s="21">
        <v>1235</v>
      </c>
      <c r="AC24" s="22">
        <v>1.62</v>
      </c>
      <c r="AD24" s="22">
        <v>0.78</v>
      </c>
      <c r="AE24" s="8">
        <v>-0.06</v>
      </c>
      <c r="AF24" s="8">
        <v>-0.11</v>
      </c>
      <c r="AG24" s="8"/>
      <c r="AH24" s="8">
        <v>1</v>
      </c>
      <c r="AI24" s="18"/>
      <c r="AJ24" s="18"/>
      <c r="AK24" s="18"/>
      <c r="AL24" s="18"/>
      <c r="AM24" s="16"/>
      <c r="AN24" s="23"/>
      <c r="AO24" s="16"/>
      <c r="AP24" s="32"/>
    </row>
    <row r="25" spans="1:42" ht="19" x14ac:dyDescent="0.25">
      <c r="A25" s="17">
        <f>159.2+1.5</f>
        <v>160.69999999999999</v>
      </c>
      <c r="B25" s="26">
        <v>-1.65</v>
      </c>
      <c r="C25" s="26">
        <v>-3.22</v>
      </c>
      <c r="D25" s="26">
        <v>1</v>
      </c>
      <c r="E25" s="26">
        <v>-0.85</v>
      </c>
      <c r="F25" s="26"/>
      <c r="G25" s="26">
        <v>0.04</v>
      </c>
      <c r="H25" s="26">
        <v>0</v>
      </c>
      <c r="I25" s="26">
        <v>1</v>
      </c>
      <c r="J25" s="24">
        <v>2.4130354992493701</v>
      </c>
      <c r="K25" s="24">
        <v>2.04856606412288</v>
      </c>
      <c r="L25" s="24"/>
      <c r="M25" s="24">
        <v>50.114974600000004</v>
      </c>
      <c r="N25" s="24">
        <v>74.475800000000007</v>
      </c>
      <c r="O25" s="24">
        <v>1.5090465</v>
      </c>
      <c r="P25" s="24">
        <v>0.70345999999999997</v>
      </c>
      <c r="Q25" s="24"/>
      <c r="R25" s="8">
        <v>146</v>
      </c>
      <c r="S25" s="8">
        <v>7.79</v>
      </c>
      <c r="T25" s="8">
        <v>26.79</v>
      </c>
      <c r="U25" s="8">
        <v>47.5</v>
      </c>
      <c r="V25" s="8">
        <v>789</v>
      </c>
      <c r="W25" s="8">
        <v>702</v>
      </c>
      <c r="X25" s="8">
        <v>48</v>
      </c>
      <c r="Y25" s="8">
        <v>12.4</v>
      </c>
      <c r="Z25" s="8">
        <v>16.2</v>
      </c>
      <c r="AA25" s="8">
        <v>7.1</v>
      </c>
      <c r="AB25" s="8">
        <v>1136</v>
      </c>
      <c r="AC25" s="34">
        <v>1.6</v>
      </c>
      <c r="AD25" s="34">
        <v>1.53</v>
      </c>
      <c r="AE25" s="8">
        <v>-0.13</v>
      </c>
      <c r="AF25" s="8">
        <v>-0.22</v>
      </c>
      <c r="AG25" s="8"/>
      <c r="AH25" s="8">
        <v>1</v>
      </c>
      <c r="AI25" s="26">
        <v>-1.1399999999999999</v>
      </c>
      <c r="AJ25" s="26">
        <v>0.01</v>
      </c>
      <c r="AK25" s="26">
        <v>-0.05</v>
      </c>
      <c r="AL25" s="26">
        <v>-0.05</v>
      </c>
      <c r="AM25" s="28">
        <v>2</v>
      </c>
      <c r="AN25" s="25"/>
      <c r="AO25" s="28"/>
      <c r="AP25" s="35"/>
    </row>
    <row r="26" spans="1:42" ht="19" x14ac:dyDescent="0.25">
      <c r="A26" s="17">
        <v>189</v>
      </c>
      <c r="B26" s="18">
        <v>-1.54</v>
      </c>
      <c r="C26" s="18">
        <v>-2.82</v>
      </c>
      <c r="D26" s="18">
        <v>1</v>
      </c>
      <c r="E26" s="18">
        <v>-1.06</v>
      </c>
      <c r="F26" s="18"/>
      <c r="G26" s="18">
        <v>-0.16</v>
      </c>
      <c r="H26" s="18">
        <v>-0.1</v>
      </c>
      <c r="I26" s="18">
        <v>1</v>
      </c>
      <c r="J26" s="20">
        <v>1.67153065409429</v>
      </c>
      <c r="K26" s="20">
        <v>1.83134382247289</v>
      </c>
      <c r="L26" s="20"/>
      <c r="M26" s="20">
        <v>47.149685914935837</v>
      </c>
      <c r="N26" s="20">
        <v>58.723341789861358</v>
      </c>
      <c r="O26" s="20">
        <v>1.4013784212883811</v>
      </c>
      <c r="P26" s="20">
        <v>0.76764359707551677</v>
      </c>
      <c r="Q26" s="20"/>
      <c r="R26" s="21">
        <v>154</v>
      </c>
      <c r="S26" s="21">
        <v>7.85</v>
      </c>
      <c r="T26" s="21">
        <v>27.88</v>
      </c>
      <c r="U26" s="21">
        <v>47</v>
      </c>
      <c r="V26" s="21">
        <v>804</v>
      </c>
      <c r="W26" s="21">
        <v>661</v>
      </c>
      <c r="X26" s="21">
        <v>47.6</v>
      </c>
      <c r="Y26" s="21">
        <v>12.8</v>
      </c>
      <c r="Z26" s="21">
        <v>16</v>
      </c>
      <c r="AA26" s="21">
        <v>7.83</v>
      </c>
      <c r="AB26" s="21">
        <v>1284</v>
      </c>
      <c r="AC26" s="22"/>
      <c r="AD26" s="22">
        <v>0.36</v>
      </c>
      <c r="AE26" s="8">
        <v>-0.12</v>
      </c>
      <c r="AF26" s="8">
        <v>-0.2</v>
      </c>
      <c r="AG26" s="8"/>
      <c r="AH26" s="8">
        <v>1</v>
      </c>
      <c r="AI26" s="18"/>
      <c r="AJ26" s="18"/>
      <c r="AK26" s="18"/>
      <c r="AL26" s="18"/>
      <c r="AM26" s="16"/>
      <c r="AN26" s="23"/>
      <c r="AO26" s="16"/>
      <c r="AP26" s="32"/>
    </row>
    <row r="27" spans="1:42" ht="19" x14ac:dyDescent="0.25">
      <c r="A27" s="17">
        <f>188.1+6</f>
        <v>194.1</v>
      </c>
      <c r="B27" s="18"/>
      <c r="C27" s="18"/>
      <c r="D27" s="18"/>
      <c r="E27" s="18">
        <v>-0.8</v>
      </c>
      <c r="F27" s="18"/>
      <c r="G27" s="18">
        <v>0.12</v>
      </c>
      <c r="H27" s="18">
        <v>7.0000000000000007E-2</v>
      </c>
      <c r="I27" s="18">
        <v>1</v>
      </c>
      <c r="J27" s="20">
        <v>1.4519933676921499</v>
      </c>
      <c r="K27" s="20">
        <v>1.67624497749759</v>
      </c>
      <c r="L27" s="20"/>
      <c r="M27" s="20">
        <v>46.5826821</v>
      </c>
      <c r="N27" s="20">
        <v>52.263199999999998</v>
      </c>
      <c r="O27" s="20">
        <v>1.4295692</v>
      </c>
      <c r="P27" s="20">
        <v>0.98479000000000005</v>
      </c>
      <c r="Q27" s="20"/>
      <c r="R27" s="21">
        <v>161</v>
      </c>
      <c r="S27" s="21">
        <v>6.67</v>
      </c>
      <c r="T27" s="21">
        <v>27.52</v>
      </c>
      <c r="U27" s="21">
        <v>46</v>
      </c>
      <c r="V27" s="21">
        <v>794</v>
      </c>
      <c r="W27" s="21">
        <v>652</v>
      </c>
      <c r="X27" s="21">
        <v>47.5</v>
      </c>
      <c r="Y27" s="21">
        <v>12.6</v>
      </c>
      <c r="Z27" s="21">
        <v>16.2</v>
      </c>
      <c r="AA27" s="21">
        <v>7.23</v>
      </c>
      <c r="AB27" s="21">
        <v>1152</v>
      </c>
      <c r="AC27" s="22">
        <v>1.76</v>
      </c>
      <c r="AD27" s="22"/>
      <c r="AE27" s="8"/>
      <c r="AF27" s="8"/>
      <c r="AG27" s="8"/>
      <c r="AH27" s="8"/>
      <c r="AI27" s="18"/>
      <c r="AJ27" s="18"/>
      <c r="AK27" s="18"/>
      <c r="AL27" s="18"/>
      <c r="AM27" s="16"/>
      <c r="AN27" s="23"/>
      <c r="AO27" s="16"/>
      <c r="AP27" s="32"/>
    </row>
    <row r="28" spans="1:42" ht="19" x14ac:dyDescent="0.25">
      <c r="A28" s="17">
        <v>238</v>
      </c>
      <c r="B28" s="18"/>
      <c r="C28" s="18"/>
      <c r="D28" s="18"/>
      <c r="E28" s="18">
        <v>-0.89500000000000002</v>
      </c>
      <c r="F28" s="18">
        <v>0.05</v>
      </c>
      <c r="G28" s="18">
        <v>6.0000000000000005E-2</v>
      </c>
      <c r="H28" s="18">
        <v>9.9999999999999985E-3</v>
      </c>
      <c r="I28" s="18">
        <v>2</v>
      </c>
      <c r="J28" s="20">
        <v>2.4479636965926299</v>
      </c>
      <c r="K28" s="20">
        <v>1.2975472784146</v>
      </c>
      <c r="L28" s="20"/>
      <c r="M28" s="20">
        <v>54.375275211038492</v>
      </c>
      <c r="N28" s="20">
        <v>26.353996860066928</v>
      </c>
      <c r="O28" s="20">
        <v>1.6386814863533943</v>
      </c>
      <c r="P28" s="20">
        <v>1.0653193641329162</v>
      </c>
      <c r="Q28" s="20"/>
      <c r="R28" s="21">
        <v>195</v>
      </c>
      <c r="S28" s="21">
        <v>6.52</v>
      </c>
      <c r="T28" s="21">
        <v>29.82</v>
      </c>
      <c r="U28" s="21">
        <v>49.5</v>
      </c>
      <c r="V28" s="21">
        <v>821</v>
      </c>
      <c r="W28" s="21">
        <v>676</v>
      </c>
      <c r="X28" s="21">
        <v>48.2</v>
      </c>
      <c r="Y28" s="21">
        <v>14.6</v>
      </c>
      <c r="Z28" s="21">
        <v>15.6</v>
      </c>
      <c r="AA28" s="21">
        <v>7.82</v>
      </c>
      <c r="AB28" s="21">
        <v>1182</v>
      </c>
      <c r="AC28" s="22">
        <v>1.85</v>
      </c>
      <c r="AD28" s="22"/>
      <c r="AE28" s="8">
        <v>-0.04</v>
      </c>
      <c r="AF28" s="8">
        <v>-7.0000000000000007E-2</v>
      </c>
      <c r="AG28" s="8"/>
      <c r="AH28" s="8">
        <v>1</v>
      </c>
      <c r="AI28" s="18"/>
      <c r="AJ28" s="18"/>
      <c r="AK28" s="18"/>
      <c r="AL28" s="18"/>
      <c r="AM28" s="16"/>
      <c r="AN28" s="23"/>
      <c r="AO28" s="16"/>
      <c r="AP28" s="32"/>
    </row>
    <row r="29" spans="1:42" ht="19" x14ac:dyDescent="0.25">
      <c r="A29" s="17">
        <v>175.6</v>
      </c>
      <c r="B29" s="18">
        <v>-1.56</v>
      </c>
      <c r="C29" s="18">
        <v>-2.97</v>
      </c>
      <c r="D29" s="18">
        <v>1</v>
      </c>
      <c r="E29" s="18">
        <v>-0.83</v>
      </c>
      <c r="F29" s="18"/>
      <c r="G29" s="18">
        <v>0.11</v>
      </c>
      <c r="H29" s="18">
        <v>-0.01</v>
      </c>
      <c r="I29" s="18">
        <v>1</v>
      </c>
      <c r="J29" s="20">
        <v>1.8993248907424756</v>
      </c>
      <c r="K29" s="20">
        <v>2.0079144833036398</v>
      </c>
      <c r="L29" s="20"/>
      <c r="M29" s="20">
        <v>60.8913735</v>
      </c>
      <c r="N29" s="20">
        <v>63.841900000000003</v>
      </c>
      <c r="O29" s="20">
        <v>1.5058815999999999</v>
      </c>
      <c r="P29" s="20">
        <v>2.4304000000000001</v>
      </c>
      <c r="Q29" s="20"/>
      <c r="R29" s="21">
        <v>181</v>
      </c>
      <c r="S29" s="21">
        <v>6.65</v>
      </c>
      <c r="T29" s="21">
        <v>30.4</v>
      </c>
      <c r="U29" s="21">
        <v>49.5</v>
      </c>
      <c r="V29" s="21">
        <v>816</v>
      </c>
      <c r="W29" s="21">
        <v>675</v>
      </c>
      <c r="X29" s="21">
        <v>47.8</v>
      </c>
      <c r="Y29" s="21">
        <v>13.7</v>
      </c>
      <c r="Z29" s="21">
        <v>15.5</v>
      </c>
      <c r="AA29" s="21">
        <v>7.81</v>
      </c>
      <c r="AB29" s="21">
        <v>1187</v>
      </c>
      <c r="AC29" s="22">
        <v>1.86</v>
      </c>
      <c r="AD29" s="22">
        <v>-7.0000000000000007E-2</v>
      </c>
      <c r="AE29" s="8">
        <v>-4.4999999999999998E-2</v>
      </c>
      <c r="AF29" s="8">
        <v>-0.09</v>
      </c>
      <c r="AG29" s="8">
        <v>0.01</v>
      </c>
      <c r="AH29" s="8">
        <v>2</v>
      </c>
      <c r="AI29" s="18"/>
      <c r="AJ29" s="18"/>
      <c r="AK29" s="18"/>
      <c r="AL29" s="18"/>
      <c r="AM29" s="16"/>
      <c r="AN29" s="23"/>
      <c r="AO29" s="16"/>
      <c r="AP29" s="32"/>
    </row>
    <row r="30" spans="1:42" ht="19" x14ac:dyDescent="0.25">
      <c r="A30" s="17">
        <f>175.6+7.5</f>
        <v>183.1</v>
      </c>
      <c r="B30" s="18">
        <v>-1.57</v>
      </c>
      <c r="C30" s="18">
        <v>-3.02</v>
      </c>
      <c r="D30" s="18">
        <v>1</v>
      </c>
      <c r="E30" s="18">
        <v>-0.89</v>
      </c>
      <c r="F30" s="18"/>
      <c r="G30" s="18">
        <v>-0.05</v>
      </c>
      <c r="H30" s="18">
        <v>0.01</v>
      </c>
      <c r="I30" s="18">
        <v>1</v>
      </c>
      <c r="J30" s="20">
        <v>1.9355634127784256</v>
      </c>
      <c r="K30" s="20">
        <v>2.3845098122418702</v>
      </c>
      <c r="L30" s="20"/>
      <c r="M30" s="20">
        <v>63.413201899999997</v>
      </c>
      <c r="N30" s="20">
        <v>81.006299999999996</v>
      </c>
      <c r="O30" s="20">
        <v>1.1240964</v>
      </c>
      <c r="P30" s="20">
        <v>1.6713</v>
      </c>
      <c r="Q30" s="20"/>
      <c r="R30" s="21">
        <v>193</v>
      </c>
      <c r="S30" s="21">
        <v>7.71</v>
      </c>
      <c r="T30" s="21">
        <v>29.18</v>
      </c>
      <c r="U30" s="21">
        <v>50</v>
      </c>
      <c r="V30" s="21">
        <v>820</v>
      </c>
      <c r="W30" s="21">
        <v>681</v>
      </c>
      <c r="X30" s="21">
        <v>48</v>
      </c>
      <c r="Y30" s="21">
        <v>14</v>
      </c>
      <c r="Z30" s="21">
        <v>15.8</v>
      </c>
      <c r="AA30" s="21">
        <v>8.0399999999999991</v>
      </c>
      <c r="AB30" s="21">
        <v>1195</v>
      </c>
      <c r="AC30" s="22">
        <v>1.94</v>
      </c>
      <c r="AD30" s="22">
        <v>0.87</v>
      </c>
      <c r="AE30" s="8"/>
      <c r="AF30" s="8"/>
      <c r="AG30" s="8"/>
      <c r="AH30" s="8"/>
      <c r="AI30" s="18">
        <v>-0.9850000000000001</v>
      </c>
      <c r="AJ30" s="18">
        <v>0.08</v>
      </c>
      <c r="AK30" s="18">
        <v>0.09</v>
      </c>
      <c r="AL30" s="18">
        <v>0.06</v>
      </c>
      <c r="AM30" s="16">
        <v>2</v>
      </c>
      <c r="AN30" s="23"/>
      <c r="AO30" s="16"/>
      <c r="AP30" s="32"/>
    </row>
    <row r="31" spans="1:42" ht="19" x14ac:dyDescent="0.25">
      <c r="A31" s="17">
        <f>185.3+4.5</f>
        <v>189.8</v>
      </c>
      <c r="B31" s="18">
        <v>-1.59</v>
      </c>
      <c r="C31" s="18">
        <v>-3.03</v>
      </c>
      <c r="D31" s="18">
        <v>1</v>
      </c>
      <c r="E31" s="18">
        <v>-0.86333333333333329</v>
      </c>
      <c r="F31" s="18">
        <v>0.04</v>
      </c>
      <c r="G31" s="18">
        <v>-3.3333333333333333E-2</v>
      </c>
      <c r="H31" s="18">
        <v>-0.06</v>
      </c>
      <c r="I31" s="18">
        <v>3</v>
      </c>
      <c r="J31" s="20">
        <v>1.5955121899187199</v>
      </c>
      <c r="K31" s="20">
        <v>1.88546129814932</v>
      </c>
      <c r="L31" s="20"/>
      <c r="M31" s="20">
        <v>49.9640567</v>
      </c>
      <c r="N31" s="20">
        <v>55.269500000000001</v>
      </c>
      <c r="O31" s="20">
        <v>5.6763849000000004</v>
      </c>
      <c r="P31" s="20">
        <v>2.9054000000000002</v>
      </c>
      <c r="Q31" s="20"/>
      <c r="R31" s="21">
        <v>199</v>
      </c>
      <c r="S31" s="21">
        <v>7.82</v>
      </c>
      <c r="T31" s="21">
        <v>27.73</v>
      </c>
      <c r="U31" s="21">
        <v>49</v>
      </c>
      <c r="V31" s="21">
        <v>828</v>
      </c>
      <c r="W31" s="21">
        <v>686</v>
      </c>
      <c r="X31" s="21">
        <v>48.4</v>
      </c>
      <c r="Y31" s="21">
        <v>14.3</v>
      </c>
      <c r="Z31" s="21">
        <v>16.2</v>
      </c>
      <c r="AA31" s="21">
        <v>8.2200000000000006</v>
      </c>
      <c r="AB31" s="21">
        <v>1137</v>
      </c>
      <c r="AC31" s="22">
        <v>1.88</v>
      </c>
      <c r="AD31" s="22">
        <v>0.03</v>
      </c>
      <c r="AE31" s="8"/>
      <c r="AF31" s="8"/>
      <c r="AG31" s="8"/>
      <c r="AH31" s="8"/>
      <c r="AI31" s="18">
        <v>-0.99</v>
      </c>
      <c r="AJ31" s="18"/>
      <c r="AK31" s="18">
        <v>0.05</v>
      </c>
      <c r="AL31" s="18">
        <v>0.02</v>
      </c>
      <c r="AM31" s="16">
        <v>1</v>
      </c>
      <c r="AN31" s="23"/>
      <c r="AO31" s="16"/>
      <c r="AP31" s="32"/>
    </row>
    <row r="32" spans="1:42" ht="19" x14ac:dyDescent="0.25">
      <c r="A32" s="17">
        <f>204.7+3</f>
        <v>207.7</v>
      </c>
      <c r="B32" s="18">
        <v>-1.6</v>
      </c>
      <c r="C32" s="18">
        <v>-3.04</v>
      </c>
      <c r="D32" s="18">
        <v>1</v>
      </c>
      <c r="E32" s="18">
        <v>-0.82</v>
      </c>
      <c r="F32" s="18"/>
      <c r="G32" s="18">
        <v>0.11</v>
      </c>
      <c r="H32" s="18">
        <v>0.01</v>
      </c>
      <c r="I32" s="18">
        <v>1</v>
      </c>
      <c r="J32" s="20">
        <v>1.62924398608897</v>
      </c>
      <c r="K32" s="20">
        <v>1.2402139901417399</v>
      </c>
      <c r="L32" s="20"/>
      <c r="M32" s="20">
        <v>42.7654377</v>
      </c>
      <c r="N32" s="20">
        <v>32.308199999999999</v>
      </c>
      <c r="O32" s="20">
        <v>1.5735003999999999</v>
      </c>
      <c r="P32" s="20">
        <v>0.93798999999999999</v>
      </c>
      <c r="Q32" s="20"/>
      <c r="R32" s="21">
        <v>208</v>
      </c>
      <c r="S32" s="21">
        <v>7.84</v>
      </c>
      <c r="T32" s="21">
        <v>27.69</v>
      </c>
      <c r="U32" s="21">
        <v>49.5</v>
      </c>
      <c r="V32" s="21">
        <v>828</v>
      </c>
      <c r="W32" s="21">
        <v>684</v>
      </c>
      <c r="X32" s="21">
        <v>48.6</v>
      </c>
      <c r="Y32" s="21">
        <v>14.3</v>
      </c>
      <c r="Z32" s="21">
        <v>16.5</v>
      </c>
      <c r="AA32" s="21">
        <v>8.15</v>
      </c>
      <c r="AB32" s="21">
        <v>1095</v>
      </c>
      <c r="AC32" s="22">
        <v>1.92</v>
      </c>
      <c r="AD32" s="22">
        <v>0.84</v>
      </c>
      <c r="AE32" s="8">
        <v>-0.04</v>
      </c>
      <c r="AF32" s="8">
        <v>-0.09</v>
      </c>
      <c r="AG32" s="8"/>
      <c r="AH32" s="8">
        <v>1</v>
      </c>
      <c r="AI32" s="18"/>
      <c r="AJ32" s="18"/>
      <c r="AK32" s="18"/>
      <c r="AL32" s="18"/>
      <c r="AM32" s="16"/>
      <c r="AN32" s="23"/>
      <c r="AO32" s="16"/>
      <c r="AP32" s="32"/>
    </row>
    <row r="33" spans="1:42" ht="19" x14ac:dyDescent="0.25">
      <c r="A33" s="17">
        <v>235</v>
      </c>
      <c r="B33" s="18"/>
      <c r="C33" s="18"/>
      <c r="D33" s="18"/>
      <c r="E33" s="18">
        <v>-0.84</v>
      </c>
      <c r="F33" s="18"/>
      <c r="G33" s="18">
        <v>0.05</v>
      </c>
      <c r="H33" s="18">
        <v>0.04</v>
      </c>
      <c r="I33" s="18">
        <v>1</v>
      </c>
      <c r="J33" s="20">
        <v>2.4479636965926299</v>
      </c>
      <c r="K33" s="20">
        <v>1.2975472784146</v>
      </c>
      <c r="L33" s="20"/>
      <c r="M33" s="20">
        <v>49.779949444650136</v>
      </c>
      <c r="N33" s="20">
        <v>20.740376772345371</v>
      </c>
      <c r="O33" s="20">
        <v>1.1011321809347578</v>
      </c>
      <c r="P33" s="20">
        <v>0.74107975266072468</v>
      </c>
      <c r="Q33" s="20"/>
      <c r="R33" s="21">
        <v>219</v>
      </c>
      <c r="S33" s="21">
        <v>7.74</v>
      </c>
      <c r="T33" s="21">
        <v>25.68</v>
      </c>
      <c r="U33" s="21">
        <v>49.5</v>
      </c>
      <c r="V33" s="21">
        <v>823</v>
      </c>
      <c r="W33" s="21">
        <v>677</v>
      </c>
      <c r="X33" s="21">
        <v>49.1</v>
      </c>
      <c r="Y33" s="21">
        <v>14.7</v>
      </c>
      <c r="Z33" s="21">
        <v>16.5</v>
      </c>
      <c r="AA33" s="21">
        <v>7.66</v>
      </c>
      <c r="AB33" s="21">
        <v>1098</v>
      </c>
      <c r="AC33" s="22">
        <v>1.99</v>
      </c>
      <c r="AD33" s="22"/>
      <c r="AE33" s="8">
        <v>0</v>
      </c>
      <c r="AF33" s="8">
        <v>0</v>
      </c>
      <c r="AG33" s="8">
        <v>0.01</v>
      </c>
      <c r="AH33" s="8">
        <v>2</v>
      </c>
      <c r="AI33" s="18">
        <v>-1.0688767607026017</v>
      </c>
      <c r="AJ33" s="18">
        <v>0.03</v>
      </c>
      <c r="AK33" s="18">
        <v>-0.10569086967292456</v>
      </c>
      <c r="AL33" s="18">
        <v>-8.9663311110496816E-2</v>
      </c>
      <c r="AM33" s="16">
        <v>3</v>
      </c>
      <c r="AN33" s="23"/>
      <c r="AO33" s="16"/>
      <c r="AP33" s="32"/>
    </row>
    <row r="34" spans="1:42" ht="19" x14ac:dyDescent="0.25">
      <c r="A34" s="17">
        <v>243.3</v>
      </c>
      <c r="B34" s="18"/>
      <c r="C34" s="18"/>
      <c r="D34" s="18"/>
      <c r="E34" s="18">
        <v>-1.05</v>
      </c>
      <c r="F34" s="18"/>
      <c r="G34" s="18">
        <v>-0.06</v>
      </c>
      <c r="H34" s="18">
        <v>-0.02</v>
      </c>
      <c r="I34" s="18">
        <v>1</v>
      </c>
      <c r="J34" s="20">
        <v>2.4479636965926299</v>
      </c>
      <c r="K34" s="20">
        <v>1.2975472784146</v>
      </c>
      <c r="L34" s="20"/>
      <c r="M34" s="20">
        <v>36.1811881</v>
      </c>
      <c r="N34" s="20">
        <v>17.838799999999999</v>
      </c>
      <c r="O34" s="20">
        <v>1.7957573</v>
      </c>
      <c r="P34" s="20">
        <v>0.78395999999999999</v>
      </c>
      <c r="Q34" s="20"/>
      <c r="R34" s="21">
        <v>283</v>
      </c>
      <c r="S34" s="21">
        <v>7.8</v>
      </c>
      <c r="T34" s="21">
        <v>18.36</v>
      </c>
      <c r="U34" s="21">
        <v>49</v>
      </c>
      <c r="V34" s="21">
        <v>815</v>
      </c>
      <c r="W34" s="21">
        <v>666</v>
      </c>
      <c r="X34" s="21">
        <v>52.7</v>
      </c>
      <c r="Y34" s="21">
        <v>18.100000000000001</v>
      </c>
      <c r="Z34" s="21">
        <v>23.1</v>
      </c>
      <c r="AA34" s="21">
        <v>6.12</v>
      </c>
      <c r="AB34" s="21">
        <v>742</v>
      </c>
      <c r="AC34" s="22">
        <v>2.06</v>
      </c>
      <c r="AD34" s="22">
        <v>0.93</v>
      </c>
      <c r="AE34" s="8">
        <v>-0.02</v>
      </c>
      <c r="AF34" s="8">
        <v>0.01</v>
      </c>
      <c r="AG34" s="8"/>
      <c r="AH34" s="8">
        <v>1</v>
      </c>
      <c r="AI34" s="18">
        <v>-1.04</v>
      </c>
      <c r="AJ34" s="18"/>
      <c r="AK34" s="18">
        <v>0</v>
      </c>
      <c r="AL34" s="18">
        <v>-0.01</v>
      </c>
      <c r="AM34" s="16">
        <v>1</v>
      </c>
      <c r="AN34" s="23"/>
      <c r="AO34" s="16"/>
      <c r="AP34" s="32"/>
    </row>
    <row r="35" spans="1:42" ht="19" x14ac:dyDescent="0.25">
      <c r="A35" s="17">
        <v>252.9</v>
      </c>
      <c r="B35" s="18">
        <v>-1.47</v>
      </c>
      <c r="C35" s="18">
        <v>-2.8</v>
      </c>
      <c r="D35" s="18">
        <v>1</v>
      </c>
      <c r="E35" s="18">
        <v>-1.04</v>
      </c>
      <c r="F35" s="18"/>
      <c r="G35" s="18">
        <v>0.01</v>
      </c>
      <c r="H35" s="18">
        <v>0</v>
      </c>
      <c r="I35" s="18">
        <v>1</v>
      </c>
      <c r="J35" s="20">
        <v>2.4479636965926299</v>
      </c>
      <c r="K35" s="20">
        <v>1.2975472784146</v>
      </c>
      <c r="L35" s="20"/>
      <c r="M35" s="20">
        <v>39.516333700000004</v>
      </c>
      <c r="N35" s="20">
        <v>21.8828</v>
      </c>
      <c r="O35" s="20">
        <v>1.9948144000000001</v>
      </c>
      <c r="P35" s="20">
        <v>0.86002999999999996</v>
      </c>
      <c r="Q35" s="20"/>
      <c r="R35" s="21">
        <v>294</v>
      </c>
      <c r="S35" s="21">
        <v>6.7</v>
      </c>
      <c r="T35" s="21">
        <v>20.260000000000002</v>
      </c>
      <c r="U35" s="21">
        <v>51.5</v>
      </c>
      <c r="V35" s="21">
        <v>854</v>
      </c>
      <c r="W35" s="21">
        <v>703</v>
      </c>
      <c r="X35" s="21">
        <v>52.6</v>
      </c>
      <c r="Y35" s="21">
        <v>20.5</v>
      </c>
      <c r="Z35" s="21">
        <v>22.2</v>
      </c>
      <c r="AA35" s="21">
        <v>6.83</v>
      </c>
      <c r="AB35" s="21">
        <v>796</v>
      </c>
      <c r="AC35" s="22">
        <v>2.16</v>
      </c>
      <c r="AD35" s="22"/>
      <c r="AE35" s="8">
        <v>5.5E-2</v>
      </c>
      <c r="AF35" s="8">
        <v>0.11499999999999999</v>
      </c>
      <c r="AG35" s="8">
        <v>0.04</v>
      </c>
      <c r="AH35" s="8">
        <v>2</v>
      </c>
      <c r="AI35" s="18">
        <v>-1.0963045425200182</v>
      </c>
      <c r="AJ35" s="18">
        <v>0.1</v>
      </c>
      <c r="AK35" s="18">
        <v>-0.10583678420812816</v>
      </c>
      <c r="AL35" s="18">
        <v>-7.1005956323010877E-2</v>
      </c>
      <c r="AM35" s="16">
        <v>2</v>
      </c>
      <c r="AN35" s="23"/>
      <c r="AO35" s="16"/>
      <c r="AP35" s="32"/>
    </row>
    <row r="36" spans="1:42" ht="19" x14ac:dyDescent="0.25">
      <c r="A36" s="17">
        <v>262.5</v>
      </c>
      <c r="B36" s="18">
        <v>-1.6</v>
      </c>
      <c r="C36" s="18">
        <v>-3.03</v>
      </c>
      <c r="D36" s="18">
        <v>1</v>
      </c>
      <c r="E36" s="18">
        <v>-1.06</v>
      </c>
      <c r="F36" s="18"/>
      <c r="G36" s="18">
        <v>0</v>
      </c>
      <c r="H36" s="18">
        <v>0.02</v>
      </c>
      <c r="I36" s="18">
        <v>1</v>
      </c>
      <c r="J36" s="20">
        <v>2.7983536057635319</v>
      </c>
      <c r="K36" s="20">
        <v>2.0642260713299461</v>
      </c>
      <c r="L36" s="20"/>
      <c r="M36" s="20">
        <v>34.2772966</v>
      </c>
      <c r="N36" s="20">
        <v>21.9895</v>
      </c>
      <c r="O36" s="20">
        <v>1.4628076000000001</v>
      </c>
      <c r="P36" s="20">
        <v>0.93328</v>
      </c>
      <c r="Q36" s="20"/>
      <c r="R36" s="21">
        <v>322</v>
      </c>
      <c r="S36" s="21">
        <v>7.79</v>
      </c>
      <c r="T36" s="21">
        <v>20.82</v>
      </c>
      <c r="U36" s="21">
        <v>52.5</v>
      </c>
      <c r="V36" s="21">
        <v>867</v>
      </c>
      <c r="W36" s="21">
        <v>713</v>
      </c>
      <c r="X36" s="21">
        <v>53.8</v>
      </c>
      <c r="Y36" s="21">
        <v>22.5</v>
      </c>
      <c r="Z36" s="21">
        <v>22.8</v>
      </c>
      <c r="AA36" s="21">
        <v>6.44</v>
      </c>
      <c r="AB36" s="21">
        <v>834</v>
      </c>
      <c r="AC36" s="22">
        <v>2.29</v>
      </c>
      <c r="AD36" s="22">
        <v>2.15</v>
      </c>
      <c r="AE36" s="8"/>
      <c r="AF36" s="8"/>
      <c r="AG36" s="8"/>
      <c r="AH36" s="8"/>
      <c r="AI36" s="18"/>
      <c r="AJ36" s="18"/>
      <c r="AK36" s="18"/>
      <c r="AL36" s="18"/>
      <c r="AM36" s="16"/>
      <c r="AN36" s="23"/>
      <c r="AO36" s="16"/>
      <c r="AP36" s="32"/>
    </row>
    <row r="37" spans="1:42" ht="19" x14ac:dyDescent="0.25">
      <c r="A37" s="17">
        <v>283</v>
      </c>
      <c r="B37" s="18"/>
      <c r="C37" s="18"/>
      <c r="D37" s="18"/>
      <c r="E37" s="18">
        <v>-0.96</v>
      </c>
      <c r="F37" s="18"/>
      <c r="G37" s="18">
        <v>-0.12</v>
      </c>
      <c r="H37" s="18">
        <v>-7.0000000000000007E-2</v>
      </c>
      <c r="I37" s="18">
        <v>1</v>
      </c>
      <c r="J37" s="20">
        <v>2.8840148133046957</v>
      </c>
      <c r="K37" s="20">
        <v>1.4929361909360093</v>
      </c>
      <c r="L37" s="20"/>
      <c r="M37" s="20">
        <v>29.829852128905788</v>
      </c>
      <c r="N37" s="20">
        <v>13.631337333038731</v>
      </c>
      <c r="O37" s="20">
        <v>1.4412228130555484</v>
      </c>
      <c r="P37" s="20">
        <v>0.73689593166729572</v>
      </c>
      <c r="Q37" s="20"/>
      <c r="R37" s="21">
        <v>333</v>
      </c>
      <c r="S37" s="21">
        <v>6.69</v>
      </c>
      <c r="T37" s="21">
        <v>19.079999999999998</v>
      </c>
      <c r="U37" s="21">
        <v>52</v>
      </c>
      <c r="V37" s="21">
        <v>855</v>
      </c>
      <c r="W37" s="21">
        <v>716</v>
      </c>
      <c r="X37" s="21">
        <v>54.7</v>
      </c>
      <c r="Y37" s="21">
        <v>22.3</v>
      </c>
      <c r="Z37" s="21">
        <v>24.3</v>
      </c>
      <c r="AA37" s="21">
        <v>6.02</v>
      </c>
      <c r="AB37" s="21">
        <v>800</v>
      </c>
      <c r="AC37" s="22">
        <v>2.0099999999999998</v>
      </c>
      <c r="AD37" s="22">
        <v>1.6</v>
      </c>
      <c r="AE37" s="31"/>
      <c r="AF37" s="31"/>
      <c r="AG37" s="31"/>
      <c r="AH37" s="31"/>
      <c r="AI37" s="18"/>
      <c r="AJ37" s="18"/>
      <c r="AK37" s="18"/>
      <c r="AL37" s="18"/>
      <c r="AM37" s="16"/>
      <c r="AN37" s="23"/>
      <c r="AO37" s="16"/>
      <c r="AP37" s="32"/>
    </row>
    <row r="38" spans="1:42" ht="19" x14ac:dyDescent="0.25">
      <c r="A38" s="17">
        <v>292.89999999999998</v>
      </c>
      <c r="B38" s="18">
        <v>-1.66</v>
      </c>
      <c r="C38" s="18">
        <v>-3.16</v>
      </c>
      <c r="D38" s="18">
        <v>1</v>
      </c>
      <c r="E38" s="18">
        <v>-0.99</v>
      </c>
      <c r="F38" s="18"/>
      <c r="G38" s="18">
        <v>0.03</v>
      </c>
      <c r="H38" s="18">
        <v>0</v>
      </c>
      <c r="I38" s="18">
        <v>1</v>
      </c>
      <c r="J38" s="20">
        <v>2.6285851317059503</v>
      </c>
      <c r="K38" s="20">
        <v>2.0675944417201877</v>
      </c>
      <c r="L38" s="20"/>
      <c r="M38" s="20">
        <v>31.820085599999999</v>
      </c>
      <c r="N38" s="20">
        <v>31.6069</v>
      </c>
      <c r="O38" s="20">
        <v>1.6563801</v>
      </c>
      <c r="P38" s="20">
        <v>0.88053000000000003</v>
      </c>
      <c r="Q38" s="20"/>
      <c r="R38" s="21">
        <v>360</v>
      </c>
      <c r="S38" s="21">
        <v>7.71</v>
      </c>
      <c r="T38" s="21">
        <v>17.850000000000001</v>
      </c>
      <c r="U38" s="21">
        <v>53.5</v>
      </c>
      <c r="V38" s="21">
        <v>883</v>
      </c>
      <c r="W38" s="21">
        <v>730</v>
      </c>
      <c r="X38" s="21">
        <v>54.8</v>
      </c>
      <c r="Y38" s="21">
        <v>23.3</v>
      </c>
      <c r="Z38" s="21">
        <v>23</v>
      </c>
      <c r="AA38" s="21">
        <v>5.93</v>
      </c>
      <c r="AB38" s="21">
        <v>854</v>
      </c>
      <c r="AC38" s="22">
        <v>2.2999999999999998</v>
      </c>
      <c r="AD38" s="22"/>
      <c r="AE38" s="8">
        <v>0.06</v>
      </c>
      <c r="AF38" s="8">
        <v>0.11</v>
      </c>
      <c r="AG38" s="8"/>
      <c r="AH38" s="8">
        <v>1</v>
      </c>
      <c r="AI38" s="18">
        <v>-1.1619456920039073</v>
      </c>
      <c r="AJ38" s="18"/>
      <c r="AK38" s="18">
        <v>-0.22671581571570565</v>
      </c>
      <c r="AL38" s="18">
        <v>-0.17051587928407219</v>
      </c>
      <c r="AM38" s="16">
        <v>1</v>
      </c>
      <c r="AN38" s="23"/>
      <c r="AO38" s="16"/>
      <c r="AP38" s="32"/>
    </row>
    <row r="39" spans="1:42" ht="19" x14ac:dyDescent="0.25">
      <c r="A39" s="17">
        <v>310.60000000000002</v>
      </c>
      <c r="B39" s="18"/>
      <c r="C39" s="18"/>
      <c r="D39" s="18"/>
      <c r="E39" s="18">
        <v>-1.03</v>
      </c>
      <c r="F39" s="18"/>
      <c r="G39" s="18">
        <v>-0.09</v>
      </c>
      <c r="H39" s="18">
        <v>0</v>
      </c>
      <c r="I39" s="18">
        <v>1</v>
      </c>
      <c r="J39" s="20">
        <v>2.7327374965906546</v>
      </c>
      <c r="K39" s="20">
        <v>2.2239609572445342</v>
      </c>
      <c r="L39" s="20"/>
      <c r="M39" s="20">
        <v>31.909796699999998</v>
      </c>
      <c r="N39" s="20">
        <v>21.460699999999999</v>
      </c>
      <c r="O39" s="20">
        <v>2.2873190000000001</v>
      </c>
      <c r="P39" s="20">
        <v>2.1974</v>
      </c>
      <c r="Q39" s="20"/>
      <c r="R39" s="21">
        <v>446</v>
      </c>
      <c r="S39" s="21"/>
      <c r="T39" s="21"/>
      <c r="U39" s="21">
        <v>57</v>
      </c>
      <c r="V39" s="21">
        <v>928</v>
      </c>
      <c r="W39" s="21">
        <v>778</v>
      </c>
      <c r="X39" s="21">
        <v>53.6</v>
      </c>
      <c r="Y39" s="21">
        <v>31.4</v>
      </c>
      <c r="Z39" s="21">
        <v>24.2</v>
      </c>
      <c r="AA39" s="21">
        <v>3.69</v>
      </c>
      <c r="AB39" s="21">
        <v>708</v>
      </c>
      <c r="AC39" s="22">
        <v>2.48</v>
      </c>
      <c r="AD39" s="22"/>
      <c r="AE39" s="31"/>
      <c r="AF39" s="31"/>
      <c r="AG39" s="31"/>
      <c r="AH39" s="31"/>
      <c r="AI39" s="18"/>
      <c r="AJ39" s="18"/>
      <c r="AK39" s="18"/>
      <c r="AL39" s="18"/>
      <c r="AM39" s="16"/>
      <c r="AN39" s="23"/>
      <c r="AO39" s="16"/>
      <c r="AP39" s="32"/>
    </row>
    <row r="40" spans="1:42" ht="19" x14ac:dyDescent="0.25">
      <c r="A40" s="17">
        <v>321.5</v>
      </c>
      <c r="B40" s="18"/>
      <c r="C40" s="18"/>
      <c r="D40" s="18"/>
      <c r="E40" s="18">
        <v>-1.01</v>
      </c>
      <c r="F40" s="18"/>
      <c r="G40" s="18">
        <v>-0.11</v>
      </c>
      <c r="H40" s="18">
        <v>-0.02</v>
      </c>
      <c r="I40" s="18">
        <v>1</v>
      </c>
      <c r="J40" s="20">
        <v>2.9408784378771728</v>
      </c>
      <c r="K40" s="20">
        <v>1.6829905072925222</v>
      </c>
      <c r="L40" s="20"/>
      <c r="M40" s="20">
        <v>41.819203800000004</v>
      </c>
      <c r="N40" s="20">
        <v>15.9125</v>
      </c>
      <c r="O40" s="20">
        <v>2.3370320000000002</v>
      </c>
      <c r="P40" s="20">
        <v>2.335</v>
      </c>
      <c r="Q40" s="20"/>
      <c r="R40" s="21">
        <v>455</v>
      </c>
      <c r="S40" s="21">
        <v>7.75</v>
      </c>
      <c r="T40" s="21">
        <v>14.16</v>
      </c>
      <c r="U40" s="21">
        <v>57</v>
      </c>
      <c r="V40" s="21">
        <v>907</v>
      </c>
      <c r="W40" s="21">
        <v>757</v>
      </c>
      <c r="X40" s="21">
        <v>55.6</v>
      </c>
      <c r="Y40" s="21">
        <v>31.5</v>
      </c>
      <c r="Z40" s="21">
        <v>27.9</v>
      </c>
      <c r="AA40" s="21">
        <v>3.51</v>
      </c>
      <c r="AB40" s="21">
        <v>749</v>
      </c>
      <c r="AC40" s="22">
        <v>2.4</v>
      </c>
      <c r="AD40" s="22">
        <v>3.75</v>
      </c>
      <c r="AE40" s="8">
        <v>-4.9999999999999992E-3</v>
      </c>
      <c r="AF40" s="8">
        <v>0.02</v>
      </c>
      <c r="AG40" s="8">
        <v>0</v>
      </c>
      <c r="AH40" s="8">
        <v>2</v>
      </c>
      <c r="AI40" s="18">
        <v>-1.099955949242809</v>
      </c>
      <c r="AJ40" s="18"/>
      <c r="AK40" s="18">
        <v>-0.19647691680785284</v>
      </c>
      <c r="AL40" s="18">
        <v>-0.13910490043239632</v>
      </c>
      <c r="AM40" s="16">
        <v>1</v>
      </c>
      <c r="AN40" s="23"/>
      <c r="AO40" s="16"/>
      <c r="AP40" s="32"/>
    </row>
    <row r="41" spans="1:42" ht="19" x14ac:dyDescent="0.25">
      <c r="A41" s="17">
        <v>329.9</v>
      </c>
      <c r="B41" s="18">
        <v>-1.57</v>
      </c>
      <c r="C41" s="18">
        <v>-3.01</v>
      </c>
      <c r="D41" s="18">
        <v>1</v>
      </c>
      <c r="E41" s="18">
        <v>-1.02</v>
      </c>
      <c r="F41" s="18"/>
      <c r="G41" s="18">
        <v>-0.11</v>
      </c>
      <c r="H41" s="18">
        <v>-0.05</v>
      </c>
      <c r="I41" s="18">
        <v>1</v>
      </c>
      <c r="J41" s="20">
        <v>3.0189638663027534</v>
      </c>
      <c r="K41" s="20">
        <v>2.0628335630642156</v>
      </c>
      <c r="L41" s="20"/>
      <c r="M41" s="20">
        <v>39.292024599999998</v>
      </c>
      <c r="N41" s="20">
        <v>26.3186</v>
      </c>
      <c r="O41" s="20">
        <v>2.5626449</v>
      </c>
      <c r="P41" s="20">
        <v>1.6220000000000001</v>
      </c>
      <c r="Q41" s="20"/>
      <c r="R41" s="21">
        <v>466</v>
      </c>
      <c r="S41" s="21">
        <v>7.69</v>
      </c>
      <c r="T41" s="21">
        <v>13.95</v>
      </c>
      <c r="U41" s="21">
        <v>58</v>
      </c>
      <c r="V41" s="21">
        <v>952</v>
      </c>
      <c r="W41" s="21">
        <v>809</v>
      </c>
      <c r="X41" s="21">
        <v>55.5</v>
      </c>
      <c r="Y41" s="21">
        <v>34.9</v>
      </c>
      <c r="Z41" s="21">
        <v>28.4</v>
      </c>
      <c r="AA41" s="21">
        <v>3.61</v>
      </c>
      <c r="AB41" s="21">
        <v>742</v>
      </c>
      <c r="AC41" s="22">
        <v>2.57</v>
      </c>
      <c r="AD41" s="22">
        <v>2.2599999999999998</v>
      </c>
      <c r="AE41" s="8">
        <v>0.06</v>
      </c>
      <c r="AF41" s="8">
        <v>0.11</v>
      </c>
      <c r="AG41" s="8"/>
      <c r="AH41" s="8">
        <v>1</v>
      </c>
      <c r="AI41" s="18"/>
      <c r="AJ41" s="18"/>
      <c r="AK41" s="18"/>
      <c r="AL41" s="18"/>
      <c r="AM41" s="16"/>
      <c r="AN41" s="23"/>
      <c r="AO41" s="16"/>
      <c r="AP41" s="32"/>
    </row>
    <row r="42" spans="1:42" ht="19" x14ac:dyDescent="0.25">
      <c r="A42" s="17">
        <f>339.4</f>
        <v>339.4</v>
      </c>
      <c r="B42" s="18">
        <v>-1.68</v>
      </c>
      <c r="C42" s="18">
        <v>-3.27</v>
      </c>
      <c r="D42" s="18">
        <v>1</v>
      </c>
      <c r="E42" s="18">
        <v>-1.1000000000000001</v>
      </c>
      <c r="F42" s="18"/>
      <c r="G42" s="18">
        <v>-0.08</v>
      </c>
      <c r="H42" s="18">
        <v>-0.05</v>
      </c>
      <c r="I42" s="18">
        <v>1</v>
      </c>
      <c r="J42" s="20">
        <v>2.9423115254292469</v>
      </c>
      <c r="K42" s="20">
        <v>2.0171784784451483</v>
      </c>
      <c r="L42" s="20"/>
      <c r="M42" s="20">
        <v>28.914141899999997</v>
      </c>
      <c r="N42" s="20">
        <v>13.982200000000001</v>
      </c>
      <c r="O42" s="20">
        <v>3.9854362000000001</v>
      </c>
      <c r="P42" s="20">
        <v>0.95703000000000005</v>
      </c>
      <c r="Q42" s="20"/>
      <c r="R42" s="21">
        <v>504</v>
      </c>
      <c r="S42" s="21"/>
      <c r="T42" s="21"/>
      <c r="U42" s="21">
        <v>45.5</v>
      </c>
      <c r="V42" s="21">
        <v>744</v>
      </c>
      <c r="W42" s="21">
        <v>627</v>
      </c>
      <c r="X42" s="21">
        <v>49.3</v>
      </c>
      <c r="Y42" s="21">
        <v>25.1</v>
      </c>
      <c r="Z42" s="21">
        <v>24.5</v>
      </c>
      <c r="AA42" s="21">
        <v>1.22</v>
      </c>
      <c r="AB42" s="21">
        <v>383</v>
      </c>
      <c r="AC42" s="22">
        <v>1.88</v>
      </c>
      <c r="AD42" s="22">
        <v>2.5499999999999998</v>
      </c>
      <c r="AE42" s="31"/>
      <c r="AF42" s="31"/>
      <c r="AG42" s="31"/>
      <c r="AH42" s="31"/>
      <c r="AI42" s="18"/>
      <c r="AJ42" s="18"/>
      <c r="AK42" s="18"/>
      <c r="AL42" s="18"/>
      <c r="AM42" s="16"/>
      <c r="AN42" s="23"/>
      <c r="AO42" s="16"/>
      <c r="AP42" s="32"/>
    </row>
    <row r="43" spans="1:42" ht="19" x14ac:dyDescent="0.25">
      <c r="A43" s="17">
        <f>349+1.5</f>
        <v>350.5</v>
      </c>
      <c r="B43" s="18">
        <v>-1.57</v>
      </c>
      <c r="C43" s="18">
        <v>-3.02</v>
      </c>
      <c r="D43" s="18">
        <v>1</v>
      </c>
      <c r="E43" s="18">
        <v>-0.85</v>
      </c>
      <c r="F43" s="18"/>
      <c r="G43" s="18">
        <v>0</v>
      </c>
      <c r="H43" s="18">
        <v>-0.06</v>
      </c>
      <c r="I43" s="18">
        <v>1</v>
      </c>
      <c r="J43" s="20">
        <v>3.2560194838982182</v>
      </c>
      <c r="K43" s="20">
        <v>2.6283235111110179</v>
      </c>
      <c r="L43" s="20"/>
      <c r="M43" s="20">
        <v>40.9</v>
      </c>
      <c r="N43" s="20">
        <v>24.3</v>
      </c>
      <c r="O43" s="20">
        <v>1.79</v>
      </c>
      <c r="P43" s="20">
        <v>0.66</v>
      </c>
      <c r="Q43" s="20"/>
      <c r="R43" s="21">
        <v>659</v>
      </c>
      <c r="S43" s="21"/>
      <c r="T43" s="21"/>
      <c r="U43" s="21">
        <v>60</v>
      </c>
      <c r="V43" s="21">
        <v>982</v>
      </c>
      <c r="W43" s="21">
        <v>823</v>
      </c>
      <c r="X43" s="21">
        <v>58.5</v>
      </c>
      <c r="Y43" s="21">
        <v>43.6</v>
      </c>
      <c r="Z43" s="21">
        <v>35.200000000000003</v>
      </c>
      <c r="AA43" s="21">
        <v>1.59</v>
      </c>
      <c r="AB43" s="21">
        <v>557</v>
      </c>
      <c r="AC43" s="22"/>
      <c r="AD43" s="22"/>
      <c r="AE43" s="31"/>
      <c r="AF43" s="31"/>
      <c r="AG43" s="31"/>
      <c r="AH43" s="31"/>
      <c r="AI43" s="18"/>
      <c r="AJ43" s="18"/>
      <c r="AK43" s="18"/>
      <c r="AL43" s="18"/>
      <c r="AM43" s="16"/>
      <c r="AN43" s="23"/>
      <c r="AO43" s="16"/>
      <c r="AP43" s="32"/>
    </row>
    <row r="44" spans="1:42" ht="19" x14ac:dyDescent="0.25">
      <c r="A44" s="17">
        <v>358.6</v>
      </c>
      <c r="B44" s="18">
        <v>-1.58</v>
      </c>
      <c r="C44" s="18">
        <v>-3.04</v>
      </c>
      <c r="D44" s="18">
        <v>1</v>
      </c>
      <c r="E44" s="18">
        <v>-1</v>
      </c>
      <c r="F44" s="18"/>
      <c r="G44" s="18">
        <v>-0.11</v>
      </c>
      <c r="H44" s="18">
        <v>-0.05</v>
      </c>
      <c r="I44" s="18">
        <v>1</v>
      </c>
      <c r="J44" s="20">
        <v>3.0025688982320511</v>
      </c>
      <c r="K44" s="20">
        <v>2.3095822652135016</v>
      </c>
      <c r="L44" s="20"/>
      <c r="M44" s="20">
        <v>40.680539100000004</v>
      </c>
      <c r="N44" s="20">
        <v>24.682400000000001</v>
      </c>
      <c r="O44" s="20">
        <v>2.2152222999999998</v>
      </c>
      <c r="P44" s="20">
        <v>0.74914000000000003</v>
      </c>
      <c r="Q44" s="20"/>
      <c r="R44" s="21">
        <v>685</v>
      </c>
      <c r="S44" s="21"/>
      <c r="T44" s="21"/>
      <c r="U44" s="21">
        <v>62</v>
      </c>
      <c r="V44" s="21">
        <v>995</v>
      </c>
      <c r="W44" s="21">
        <v>831</v>
      </c>
      <c r="X44" s="21">
        <v>62.2</v>
      </c>
      <c r="Y44" s="21">
        <v>45.6</v>
      </c>
      <c r="Z44" s="21">
        <v>38.700000000000003</v>
      </c>
      <c r="AA44" s="21">
        <v>1.22</v>
      </c>
      <c r="AB44" s="21">
        <v>530</v>
      </c>
      <c r="AC44" s="22"/>
      <c r="AD44" s="22"/>
      <c r="AE44" s="31"/>
      <c r="AF44" s="31"/>
      <c r="AG44" s="31"/>
      <c r="AH44" s="31"/>
      <c r="AI44" s="18"/>
      <c r="AJ44" s="18"/>
      <c r="AK44" s="18"/>
      <c r="AL44" s="18"/>
      <c r="AM44" s="16"/>
      <c r="AN44" s="23"/>
      <c r="AO44" s="16"/>
      <c r="AP44" s="32"/>
    </row>
    <row r="45" spans="1:42" ht="19" x14ac:dyDescent="0.25">
      <c r="A45" s="17">
        <v>368.2</v>
      </c>
      <c r="B45" s="18">
        <v>-1.72</v>
      </c>
      <c r="C45" s="18">
        <v>-3.31</v>
      </c>
      <c r="D45" s="18">
        <v>1</v>
      </c>
      <c r="E45" s="18">
        <v>-1.07</v>
      </c>
      <c r="F45" s="18"/>
      <c r="G45" s="18">
        <v>-7.0000000000000007E-2</v>
      </c>
      <c r="H45" s="18">
        <v>-0.05</v>
      </c>
      <c r="I45" s="18">
        <v>1</v>
      </c>
      <c r="J45" s="20">
        <v>3.0805609674599257</v>
      </c>
      <c r="K45" s="20">
        <v>2.0605679757645272</v>
      </c>
      <c r="L45" s="20"/>
      <c r="M45" s="20">
        <v>39.7226164</v>
      </c>
      <c r="N45" s="20">
        <v>18.129799999999999</v>
      </c>
      <c r="O45" s="20">
        <v>2.2429277000000001</v>
      </c>
      <c r="P45" s="20">
        <v>0.88219999999999998</v>
      </c>
      <c r="Q45" s="20"/>
      <c r="R45" s="21">
        <v>737</v>
      </c>
      <c r="S45" s="21"/>
      <c r="T45" s="21"/>
      <c r="U45" s="21">
        <v>60</v>
      </c>
      <c r="V45" s="21">
        <v>974</v>
      </c>
      <c r="W45" s="21">
        <v>813</v>
      </c>
      <c r="X45" s="21">
        <v>55.7</v>
      </c>
      <c r="Y45" s="21">
        <v>41.6</v>
      </c>
      <c r="Z45" s="21">
        <v>32.1</v>
      </c>
      <c r="AA45" s="21">
        <v>2.4700000000000002</v>
      </c>
      <c r="AB45" s="21">
        <v>697</v>
      </c>
      <c r="AC45" s="22"/>
      <c r="AD45" s="22"/>
      <c r="AE45" s="31"/>
      <c r="AF45" s="31"/>
      <c r="AG45" s="31"/>
      <c r="AH45" s="31"/>
      <c r="AI45" s="18"/>
      <c r="AJ45" s="18"/>
      <c r="AK45" s="18"/>
      <c r="AL45" s="18"/>
      <c r="AM45" s="16"/>
      <c r="AN45" s="23"/>
      <c r="AO45" s="16"/>
      <c r="AP45" s="32"/>
    </row>
    <row r="46" spans="1:42" ht="19" x14ac:dyDescent="0.25">
      <c r="A46" s="17">
        <v>377.9</v>
      </c>
      <c r="B46" s="18">
        <v>-1.55</v>
      </c>
      <c r="C46" s="18">
        <v>-3</v>
      </c>
      <c r="D46" s="18">
        <v>1</v>
      </c>
      <c r="E46" s="18">
        <v>-1.02</v>
      </c>
      <c r="F46" s="18"/>
      <c r="G46" s="18">
        <v>-0.11</v>
      </c>
      <c r="H46" s="18">
        <v>-0.06</v>
      </c>
      <c r="I46" s="18">
        <v>1</v>
      </c>
      <c r="J46" s="20">
        <v>3.1525271089242488</v>
      </c>
      <c r="K46" s="20">
        <v>2.8272085478067233</v>
      </c>
      <c r="L46" s="20"/>
      <c r="M46" s="20">
        <v>52.678619900000001</v>
      </c>
      <c r="N46" s="20">
        <v>13.2369</v>
      </c>
      <c r="O46" s="20">
        <v>2.3596944999999998</v>
      </c>
      <c r="P46" s="20">
        <v>0.68315000000000003</v>
      </c>
      <c r="Q46" s="20"/>
      <c r="R46" s="21">
        <v>760</v>
      </c>
      <c r="S46" s="21"/>
      <c r="T46" s="21"/>
      <c r="U46" s="21">
        <v>59</v>
      </c>
      <c r="V46" s="21">
        <v>964</v>
      </c>
      <c r="W46" s="21">
        <v>799</v>
      </c>
      <c r="X46" s="21">
        <v>54.7</v>
      </c>
      <c r="Y46" s="21">
        <v>41.1</v>
      </c>
      <c r="Z46" s="21">
        <v>33</v>
      </c>
      <c r="AA46" s="21">
        <v>2.5099999999999998</v>
      </c>
      <c r="AB46" s="21">
        <v>791</v>
      </c>
      <c r="AC46" s="22">
        <v>2.64</v>
      </c>
      <c r="AD46" s="22"/>
      <c r="AE46" s="31"/>
      <c r="AF46" s="31"/>
      <c r="AG46" s="31"/>
      <c r="AH46" s="31"/>
      <c r="AI46" s="18"/>
      <c r="AJ46" s="18"/>
      <c r="AK46" s="18"/>
      <c r="AL46" s="18"/>
      <c r="AM46" s="16"/>
      <c r="AN46" s="23"/>
      <c r="AO46" s="16"/>
      <c r="AP46" s="32"/>
    </row>
    <row r="47" spans="1:42" ht="19" x14ac:dyDescent="0.25">
      <c r="A47" s="17">
        <v>390</v>
      </c>
      <c r="B47" s="18"/>
      <c r="C47" s="18"/>
      <c r="D47" s="18"/>
      <c r="E47" s="18">
        <v>-1.03</v>
      </c>
      <c r="F47" s="18"/>
      <c r="G47" s="18">
        <v>-0.02</v>
      </c>
      <c r="H47" s="18">
        <v>0.02</v>
      </c>
      <c r="I47" s="18">
        <v>1</v>
      </c>
      <c r="J47" s="20">
        <v>3.2152737086013428</v>
      </c>
      <c r="K47" s="20">
        <v>3.1764543683552411</v>
      </c>
      <c r="L47" s="20"/>
      <c r="M47" s="20">
        <v>47.107534292165965</v>
      </c>
      <c r="N47" s="20">
        <v>22.378230294826174</v>
      </c>
      <c r="O47" s="20">
        <v>2.2817316131383247</v>
      </c>
      <c r="P47" s="20">
        <v>1.0832021874701003</v>
      </c>
      <c r="Q47" s="20"/>
      <c r="R47" s="21">
        <v>774</v>
      </c>
      <c r="S47" s="21"/>
      <c r="T47" s="21"/>
      <c r="U47" s="21">
        <v>61</v>
      </c>
      <c r="V47" s="21">
        <v>1001</v>
      </c>
      <c r="W47" s="21">
        <v>848</v>
      </c>
      <c r="X47" s="21">
        <v>53.8</v>
      </c>
      <c r="Y47" s="21">
        <v>43.8</v>
      </c>
      <c r="Z47" s="21">
        <v>33</v>
      </c>
      <c r="AA47" s="21">
        <v>2.89</v>
      </c>
      <c r="AB47" s="21">
        <v>788</v>
      </c>
      <c r="AC47" s="22">
        <v>2.5099999999999998</v>
      </c>
      <c r="AD47" s="22"/>
      <c r="AE47" s="31"/>
      <c r="AF47" s="31"/>
      <c r="AG47" s="31"/>
      <c r="AH47" s="31"/>
      <c r="AI47" s="18"/>
      <c r="AJ47" s="18"/>
      <c r="AK47" s="18"/>
      <c r="AL47" s="18"/>
      <c r="AM47" s="16"/>
      <c r="AN47" s="23"/>
      <c r="AO47" s="16"/>
      <c r="AP47" s="32"/>
    </row>
    <row r="48" spans="1:42" ht="19" x14ac:dyDescent="0.25">
      <c r="A48" s="17">
        <v>406.8</v>
      </c>
      <c r="B48" s="18">
        <v>-1.63</v>
      </c>
      <c r="C48" s="18">
        <v>-3.13</v>
      </c>
      <c r="D48" s="18">
        <v>1</v>
      </c>
      <c r="E48" s="18">
        <v>-1.08</v>
      </c>
      <c r="F48" s="18"/>
      <c r="G48" s="18">
        <v>-0.14000000000000001</v>
      </c>
      <c r="H48" s="18">
        <v>-0.06</v>
      </c>
      <c r="I48" s="18">
        <v>1</v>
      </c>
      <c r="J48" s="20">
        <v>2.9619285569163867</v>
      </c>
      <c r="K48" s="20">
        <v>2.9382956106513349</v>
      </c>
      <c r="L48" s="20"/>
      <c r="M48" s="20">
        <v>34.140306299999999</v>
      </c>
      <c r="N48" s="20">
        <v>6.8647999999999998</v>
      </c>
      <c r="O48" s="20">
        <v>2.5147060000000003</v>
      </c>
      <c r="P48" s="20">
        <v>0.61934999999999996</v>
      </c>
      <c r="Q48" s="20"/>
      <c r="R48" s="21">
        <v>820</v>
      </c>
      <c r="S48" s="21"/>
      <c r="T48" s="21"/>
      <c r="U48" s="21">
        <v>62</v>
      </c>
      <c r="V48" s="21">
        <v>1018</v>
      </c>
      <c r="W48" s="21">
        <v>854</v>
      </c>
      <c r="X48" s="21">
        <v>54.8</v>
      </c>
      <c r="Y48" s="21">
        <v>43.7</v>
      </c>
      <c r="Z48" s="21">
        <v>32.200000000000003</v>
      </c>
      <c r="AA48" s="21">
        <v>3.01</v>
      </c>
      <c r="AB48" s="21">
        <v>771</v>
      </c>
      <c r="AC48" s="22"/>
      <c r="AD48" s="22"/>
      <c r="AE48" s="31"/>
      <c r="AF48" s="31"/>
      <c r="AG48" s="31"/>
      <c r="AH48" s="31"/>
      <c r="AI48" s="18"/>
      <c r="AJ48" s="18"/>
      <c r="AK48" s="18"/>
      <c r="AL48" s="18"/>
      <c r="AM48" s="16"/>
      <c r="AN48" s="23"/>
      <c r="AO48" s="16"/>
      <c r="AP48" s="32"/>
    </row>
    <row r="49" spans="1:42" ht="19" x14ac:dyDescent="0.25">
      <c r="A49" s="17">
        <v>426.1</v>
      </c>
      <c r="B49" s="18">
        <v>-1.53</v>
      </c>
      <c r="C49" s="18">
        <v>-2.87</v>
      </c>
      <c r="D49" s="18">
        <v>1</v>
      </c>
      <c r="E49" s="18">
        <v>-1.07</v>
      </c>
      <c r="F49" s="18"/>
      <c r="G49" s="18">
        <v>-0.14000000000000001</v>
      </c>
      <c r="H49" s="18">
        <v>-0.05</v>
      </c>
      <c r="I49" s="18">
        <v>1</v>
      </c>
      <c r="J49" s="20">
        <v>2.7724818129084996</v>
      </c>
      <c r="K49" s="20">
        <v>2.4487011261999312</v>
      </c>
      <c r="L49" s="20"/>
      <c r="M49" s="20">
        <v>67.668424999999999</v>
      </c>
      <c r="N49" s="20">
        <v>47.113999999999997</v>
      </c>
      <c r="O49" s="20">
        <v>2.7494727999999999</v>
      </c>
      <c r="P49" s="20">
        <v>1.6389</v>
      </c>
      <c r="Q49" s="20"/>
      <c r="R49" s="21">
        <v>910</v>
      </c>
      <c r="S49" s="21">
        <v>7.72</v>
      </c>
      <c r="T49" s="21">
        <v>12.51</v>
      </c>
      <c r="U49" s="21">
        <v>60</v>
      </c>
      <c r="V49" s="21">
        <v>1023</v>
      </c>
      <c r="W49" s="21">
        <v>844</v>
      </c>
      <c r="X49" s="21">
        <v>44.1</v>
      </c>
      <c r="Y49" s="21">
        <v>30.3</v>
      </c>
      <c r="Z49" s="21">
        <v>9.3000000000000007</v>
      </c>
      <c r="AA49" s="21">
        <v>3.81</v>
      </c>
      <c r="AB49" s="21">
        <v>1384</v>
      </c>
      <c r="AC49" s="22">
        <v>2.89</v>
      </c>
      <c r="AD49" s="22">
        <v>2.13</v>
      </c>
      <c r="AE49" s="31"/>
      <c r="AF49" s="31"/>
      <c r="AG49" s="31"/>
      <c r="AH49" s="31"/>
      <c r="AI49" s="23"/>
      <c r="AJ49" s="23"/>
      <c r="AK49" s="23"/>
      <c r="AL49" s="23"/>
      <c r="AM49" s="23"/>
      <c r="AN49" s="23"/>
      <c r="AO49" s="16"/>
      <c r="AP49" s="32"/>
    </row>
    <row r="50" spans="1:42" ht="19" x14ac:dyDescent="0.25">
      <c r="A50" s="17">
        <v>445.3</v>
      </c>
      <c r="B50" s="18">
        <v>-1.62</v>
      </c>
      <c r="C50" s="18">
        <v>-3.13</v>
      </c>
      <c r="D50" s="18">
        <v>1</v>
      </c>
      <c r="E50" s="18">
        <v>-0.96</v>
      </c>
      <c r="F50" s="18"/>
      <c r="G50" s="18">
        <v>-0.05</v>
      </c>
      <c r="H50" s="18">
        <v>-0.08</v>
      </c>
      <c r="I50" s="18">
        <v>1</v>
      </c>
      <c r="J50" s="20">
        <v>2.8536132145482926</v>
      </c>
      <c r="K50" s="20">
        <v>2.6263178806795882</v>
      </c>
      <c r="L50" s="20"/>
      <c r="M50" s="20">
        <v>44.491694699999996</v>
      </c>
      <c r="N50" s="20">
        <v>55.561700000000002</v>
      </c>
      <c r="O50" s="20">
        <v>2.2042013000000003</v>
      </c>
      <c r="P50" s="20">
        <v>0.64205999999999996</v>
      </c>
      <c r="Q50" s="20"/>
      <c r="R50" s="21">
        <v>1002</v>
      </c>
      <c r="S50" s="21"/>
      <c r="T50" s="21"/>
      <c r="U50" s="21">
        <v>58</v>
      </c>
      <c r="V50" s="21">
        <v>982</v>
      </c>
      <c r="W50" s="21">
        <v>820</v>
      </c>
      <c r="X50" s="21">
        <v>33.5</v>
      </c>
      <c r="Y50" s="21">
        <v>29</v>
      </c>
      <c r="Z50" s="21">
        <v>4.8</v>
      </c>
      <c r="AA50" s="21">
        <v>10</v>
      </c>
      <c r="AB50" s="21">
        <v>2946</v>
      </c>
      <c r="AC50" s="22"/>
      <c r="AD50" s="22"/>
      <c r="AE50" s="31"/>
      <c r="AF50" s="31"/>
      <c r="AG50" s="31"/>
      <c r="AH50" s="31"/>
      <c r="AI50" s="23"/>
      <c r="AJ50" s="23"/>
      <c r="AK50" s="23"/>
      <c r="AL50" s="23"/>
      <c r="AM50" s="23"/>
      <c r="AN50" s="23"/>
      <c r="AO50" s="16"/>
      <c r="AP50" s="32"/>
    </row>
    <row r="51" spans="1:42" ht="19" x14ac:dyDescent="0.25">
      <c r="A51" s="17">
        <v>456</v>
      </c>
      <c r="B51" s="18"/>
      <c r="C51" s="18"/>
      <c r="D51" s="18"/>
      <c r="E51" s="18">
        <v>-0.99</v>
      </c>
      <c r="F51" s="18"/>
      <c r="G51" s="18">
        <v>-0.01</v>
      </c>
      <c r="H51" s="18">
        <v>0.03</v>
      </c>
      <c r="I51" s="18">
        <v>1</v>
      </c>
      <c r="J51" s="20">
        <v>2.6995919107327087</v>
      </c>
      <c r="K51" s="20">
        <v>2.3703331248504438</v>
      </c>
      <c r="L51" s="20"/>
      <c r="M51" s="20">
        <v>37.471293149470881</v>
      </c>
      <c r="N51" s="20">
        <v>83.082180552843184</v>
      </c>
      <c r="O51" s="20">
        <v>2.4704595806105547</v>
      </c>
      <c r="P51" s="20">
        <v>1.1542417350538705</v>
      </c>
      <c r="Q51" s="20"/>
      <c r="R51" s="21">
        <v>1024</v>
      </c>
      <c r="S51" s="21"/>
      <c r="T51" s="21"/>
      <c r="U51" s="21">
        <v>57.5</v>
      </c>
      <c r="V51" s="21">
        <v>1005</v>
      </c>
      <c r="W51" s="21">
        <v>847</v>
      </c>
      <c r="X51" s="21">
        <v>27.8</v>
      </c>
      <c r="Y51" s="21">
        <v>17.100000000000001</v>
      </c>
      <c r="Z51" s="21">
        <v>2.9</v>
      </c>
      <c r="AA51" s="21">
        <v>13.1</v>
      </c>
      <c r="AB51" s="21">
        <v>3654</v>
      </c>
      <c r="AC51" s="22"/>
      <c r="AD51" s="22"/>
      <c r="AE51" s="31"/>
      <c r="AF51" s="31"/>
      <c r="AG51" s="31"/>
      <c r="AH51" s="31"/>
      <c r="AI51" s="23"/>
      <c r="AJ51" s="23"/>
      <c r="AK51" s="23"/>
      <c r="AL51" s="23"/>
      <c r="AM51" s="23"/>
      <c r="AN51" s="23"/>
      <c r="AO51" s="16"/>
      <c r="AP51" s="32"/>
    </row>
    <row r="52" spans="1:42" ht="19" x14ac:dyDescent="0.25">
      <c r="A52" s="17">
        <v>464.6</v>
      </c>
      <c r="B52" s="18">
        <v>-1.57</v>
      </c>
      <c r="C52" s="18">
        <v>-2.98</v>
      </c>
      <c r="D52" s="18">
        <v>1</v>
      </c>
      <c r="E52" s="18">
        <v>-1.0950000000000002</v>
      </c>
      <c r="F52" s="18">
        <v>0.03</v>
      </c>
      <c r="G52" s="18">
        <v>-0.16500000000000001</v>
      </c>
      <c r="H52" s="18">
        <v>-5.5E-2</v>
      </c>
      <c r="I52" s="18">
        <v>2</v>
      </c>
      <c r="J52" s="20">
        <v>2.6995919107327087</v>
      </c>
      <c r="K52" s="20">
        <v>2.3703331248504438</v>
      </c>
      <c r="L52" s="20"/>
      <c r="M52" s="20">
        <v>33.898255800000001</v>
      </c>
      <c r="N52" s="20">
        <v>25.037099999999999</v>
      </c>
      <c r="O52" s="20">
        <v>2.7061187000000002</v>
      </c>
      <c r="P52" s="20">
        <v>2.0644</v>
      </c>
      <c r="Q52" s="20"/>
      <c r="R52" s="21">
        <v>1032</v>
      </c>
      <c r="S52" s="21"/>
      <c r="T52" s="21"/>
      <c r="U52" s="21">
        <v>57</v>
      </c>
      <c r="V52" s="21">
        <v>974</v>
      </c>
      <c r="W52" s="21">
        <v>825</v>
      </c>
      <c r="X52" s="21">
        <v>30</v>
      </c>
      <c r="Y52" s="21">
        <v>17.100000000000001</v>
      </c>
      <c r="Z52" s="21">
        <v>4.3</v>
      </c>
      <c r="AA52" s="21">
        <v>12.26</v>
      </c>
      <c r="AB52" s="21">
        <v>3804</v>
      </c>
      <c r="AC52" s="22"/>
      <c r="AD52" s="22"/>
      <c r="AE52" s="31"/>
      <c r="AF52" s="31"/>
      <c r="AG52" s="31"/>
      <c r="AH52" s="31"/>
      <c r="AI52" s="23"/>
      <c r="AJ52" s="23"/>
      <c r="AK52" s="23"/>
      <c r="AL52" s="23"/>
      <c r="AM52" s="23"/>
      <c r="AN52" s="23"/>
      <c r="AO52" s="16"/>
      <c r="AP52" s="32"/>
    </row>
    <row r="53" spans="1:42" ht="19" x14ac:dyDescent="0.25">
      <c r="A53" s="17">
        <v>483.9</v>
      </c>
      <c r="B53" s="18">
        <v>-1.55</v>
      </c>
      <c r="C53" s="18">
        <v>-2.99</v>
      </c>
      <c r="D53" s="18">
        <v>1</v>
      </c>
      <c r="E53" s="18">
        <v>-1.0750000000000002</v>
      </c>
      <c r="F53" s="18">
        <v>0.05</v>
      </c>
      <c r="G53" s="18">
        <v>-0.13</v>
      </c>
      <c r="H53" s="18">
        <v>-0.08</v>
      </c>
      <c r="I53" s="18">
        <v>2</v>
      </c>
      <c r="J53" s="20">
        <v>3.0747536464528609</v>
      </c>
      <c r="K53" s="20">
        <v>2.4096779046947927</v>
      </c>
      <c r="L53" s="20"/>
      <c r="M53" s="20">
        <v>45.309086199999996</v>
      </c>
      <c r="N53" s="20">
        <v>20.523900000000001</v>
      </c>
      <c r="O53" s="20">
        <v>1.9615969</v>
      </c>
      <c r="P53" s="20">
        <v>1.2737000000000001</v>
      </c>
      <c r="Q53" s="20"/>
      <c r="R53" s="21">
        <v>1084</v>
      </c>
      <c r="S53" s="21"/>
      <c r="T53" s="21"/>
      <c r="U53" s="21">
        <v>62</v>
      </c>
      <c r="V53" s="21">
        <v>1069</v>
      </c>
      <c r="W53" s="21">
        <v>902</v>
      </c>
      <c r="X53" s="21">
        <v>29.1</v>
      </c>
      <c r="Y53" s="21">
        <v>19.8</v>
      </c>
      <c r="Z53" s="21">
        <v>4</v>
      </c>
      <c r="AA53" s="21"/>
      <c r="AB53" s="21">
        <v>4380</v>
      </c>
      <c r="AC53" s="22"/>
      <c r="AD53" s="22"/>
      <c r="AE53" s="31"/>
      <c r="AF53" s="31"/>
      <c r="AG53" s="31"/>
      <c r="AH53" s="31"/>
      <c r="AI53" s="23"/>
      <c r="AJ53" s="23"/>
      <c r="AK53" s="23"/>
      <c r="AL53" s="23"/>
      <c r="AM53" s="23"/>
      <c r="AN53" s="23"/>
      <c r="AO53" s="16"/>
      <c r="AP53" s="32"/>
    </row>
    <row r="54" spans="1:42" ht="19" x14ac:dyDescent="0.25">
      <c r="A54" s="17">
        <f>503.1+0.8</f>
        <v>503.90000000000003</v>
      </c>
      <c r="B54" s="18"/>
      <c r="C54" s="18"/>
      <c r="D54" s="18"/>
      <c r="E54" s="18">
        <v>-1.1499999999999999</v>
      </c>
      <c r="F54" s="18"/>
      <c r="G54" s="18">
        <v>-0.18</v>
      </c>
      <c r="H54" s="18">
        <v>-0.1</v>
      </c>
      <c r="I54" s="18">
        <v>1</v>
      </c>
      <c r="J54" s="20">
        <v>2.8318446329850002</v>
      </c>
      <c r="K54" s="20">
        <v>2.46035317733363</v>
      </c>
      <c r="L54" s="20"/>
      <c r="M54" s="20">
        <v>38.868341699999995</v>
      </c>
      <c r="N54" s="20">
        <v>199.93219999999999</v>
      </c>
      <c r="O54" s="20">
        <v>2.7103999000000001</v>
      </c>
      <c r="P54" s="20">
        <v>3.3222999999999998</v>
      </c>
      <c r="Q54" s="20"/>
      <c r="R54" s="23"/>
      <c r="S54" s="23"/>
      <c r="T54" s="23"/>
      <c r="U54" s="23"/>
      <c r="V54" s="23"/>
      <c r="W54" s="23"/>
      <c r="X54" s="23"/>
      <c r="Y54" s="23"/>
      <c r="Z54" s="23"/>
      <c r="AA54" s="23"/>
      <c r="AB54" s="23"/>
      <c r="AC54" s="16"/>
      <c r="AD54" s="16"/>
      <c r="AE54" s="23"/>
      <c r="AF54" s="23"/>
      <c r="AG54" s="23"/>
      <c r="AH54" s="23"/>
      <c r="AI54" s="23"/>
      <c r="AJ54" s="23"/>
      <c r="AK54" s="23"/>
      <c r="AL54" s="23"/>
      <c r="AM54" s="23"/>
      <c r="AN54" s="23"/>
      <c r="AO54" s="16"/>
      <c r="AP54" s="32"/>
    </row>
    <row r="55" spans="1:42" ht="19" x14ac:dyDescent="0.25">
      <c r="A55" s="17">
        <v>513</v>
      </c>
      <c r="B55" s="18"/>
      <c r="C55" s="18"/>
      <c r="D55" s="18"/>
      <c r="E55" s="18">
        <v>-1</v>
      </c>
      <c r="F55" s="18"/>
      <c r="G55" s="18">
        <v>-0.01</v>
      </c>
      <c r="H55" s="18">
        <v>0.02</v>
      </c>
      <c r="I55" s="18">
        <v>1</v>
      </c>
      <c r="J55" s="20">
        <v>2.912775732471681</v>
      </c>
      <c r="K55" s="20">
        <v>2.6862055850608115</v>
      </c>
      <c r="L55" s="20"/>
      <c r="M55" s="20">
        <v>27.625145266143566</v>
      </c>
      <c r="N55" s="20">
        <v>7.7832740132264338</v>
      </c>
      <c r="O55" s="20">
        <v>1.2054009477075671</v>
      </c>
      <c r="P55" s="20">
        <v>0.50526307660899661</v>
      </c>
      <c r="Q55" s="20"/>
      <c r="R55" s="23"/>
      <c r="S55" s="23"/>
      <c r="T55" s="23"/>
      <c r="U55" s="23"/>
      <c r="V55" s="23"/>
      <c r="W55" s="23"/>
      <c r="X55" s="23"/>
      <c r="Y55" s="23"/>
      <c r="Z55" s="23"/>
      <c r="AA55" s="23"/>
      <c r="AB55" s="23"/>
      <c r="AC55" s="16"/>
      <c r="AD55" s="16"/>
      <c r="AE55" s="23"/>
      <c r="AF55" s="23"/>
      <c r="AG55" s="23"/>
      <c r="AH55" s="23"/>
      <c r="AI55" s="23"/>
      <c r="AJ55" s="23"/>
      <c r="AK55" s="23"/>
      <c r="AL55" s="23"/>
      <c r="AM55" s="23"/>
      <c r="AN55" s="23"/>
      <c r="AO55" s="16"/>
      <c r="AP55" s="32"/>
    </row>
    <row r="56" spans="1:42" ht="19" x14ac:dyDescent="0.25">
      <c r="A56" s="17">
        <v>494</v>
      </c>
      <c r="B56" s="18">
        <v>-1.55</v>
      </c>
      <c r="C56" s="18">
        <v>-2.96</v>
      </c>
      <c r="D56" s="18">
        <v>1</v>
      </c>
      <c r="E56" s="18">
        <v>-0.99</v>
      </c>
      <c r="F56" s="18"/>
      <c r="G56" s="18">
        <v>0.02</v>
      </c>
      <c r="H56" s="18">
        <v>0.04</v>
      </c>
      <c r="I56" s="18">
        <v>1</v>
      </c>
      <c r="J56" s="20">
        <v>3.1170901206403636</v>
      </c>
      <c r="K56" s="20">
        <v>2.706074510683659</v>
      </c>
      <c r="L56" s="20"/>
      <c r="M56" s="20">
        <v>74.540862924556308</v>
      </c>
      <c r="N56" s="20">
        <v>25.388890682218722</v>
      </c>
      <c r="O56" s="20">
        <v>4.0995808382893184</v>
      </c>
      <c r="P56" s="20">
        <v>5.4137281013236533</v>
      </c>
      <c r="Q56" s="20"/>
      <c r="R56" s="23"/>
      <c r="S56" s="23"/>
      <c r="T56" s="23"/>
      <c r="U56" s="23"/>
      <c r="V56" s="23"/>
      <c r="W56" s="23"/>
      <c r="X56" s="23"/>
      <c r="Y56" s="23"/>
      <c r="Z56" s="23"/>
      <c r="AA56" s="23"/>
      <c r="AB56" s="23"/>
      <c r="AC56" s="16"/>
      <c r="AD56" s="16"/>
      <c r="AE56" s="23"/>
      <c r="AF56" s="23"/>
      <c r="AG56" s="23"/>
      <c r="AH56" s="23"/>
      <c r="AI56" s="23"/>
      <c r="AJ56" s="23"/>
      <c r="AK56" s="23"/>
      <c r="AL56" s="23"/>
      <c r="AM56" s="23"/>
      <c r="AN56" s="23"/>
      <c r="AO56" s="16"/>
      <c r="AP56" s="32"/>
    </row>
    <row r="57" spans="1:42" ht="19" x14ac:dyDescent="0.25">
      <c r="A57" s="17">
        <v>533</v>
      </c>
      <c r="B57" s="18"/>
      <c r="C57" s="18"/>
      <c r="D57" s="18"/>
      <c r="E57" s="18">
        <v>-1.1399999999999999</v>
      </c>
      <c r="F57" s="18"/>
      <c r="G57" s="18">
        <v>-0.06</v>
      </c>
      <c r="H57" s="18">
        <v>-0.05</v>
      </c>
      <c r="I57" s="18">
        <v>1</v>
      </c>
      <c r="J57" s="20">
        <v>2.674940100233469</v>
      </c>
      <c r="K57" s="20">
        <v>2.7283981175832088</v>
      </c>
      <c r="L57" s="20"/>
      <c r="M57" s="24"/>
      <c r="N57" s="24"/>
      <c r="O57" s="24"/>
      <c r="P57" s="24"/>
      <c r="Q57" s="20"/>
      <c r="R57" s="23"/>
      <c r="S57" s="23"/>
      <c r="T57" s="23"/>
      <c r="U57" s="23"/>
      <c r="V57" s="23"/>
      <c r="W57" s="23"/>
      <c r="X57" s="23"/>
      <c r="Y57" s="23"/>
      <c r="Z57" s="23"/>
      <c r="AA57" s="23"/>
      <c r="AB57" s="23"/>
      <c r="AC57" s="16"/>
      <c r="AD57" s="16"/>
      <c r="AE57" s="23"/>
      <c r="AF57" s="23"/>
      <c r="AG57" s="23"/>
      <c r="AH57" s="23"/>
      <c r="AI57" s="23"/>
      <c r="AJ57" s="23"/>
      <c r="AK57" s="23"/>
      <c r="AL57" s="23"/>
      <c r="AM57" s="23"/>
      <c r="AN57" s="23"/>
      <c r="AO57" s="16"/>
      <c r="AP57" s="32"/>
    </row>
    <row r="58" spans="1:42" ht="19" x14ac:dyDescent="0.25">
      <c r="A58" s="17">
        <v>549.70000000000005</v>
      </c>
      <c r="B58" s="18">
        <v>-1.7</v>
      </c>
      <c r="C58" s="18">
        <v>-3.25</v>
      </c>
      <c r="D58" s="18">
        <v>1</v>
      </c>
      <c r="E58" s="18">
        <v>-1.0900000000000001</v>
      </c>
      <c r="F58" s="18"/>
      <c r="G58" s="18">
        <v>-0.15</v>
      </c>
      <c r="H58" s="18">
        <v>-0.1</v>
      </c>
      <c r="I58" s="18">
        <v>1</v>
      </c>
      <c r="J58" s="20">
        <v>2.6990393870211653</v>
      </c>
      <c r="K58" s="20">
        <v>2.5701573017774368</v>
      </c>
      <c r="L58" s="20"/>
      <c r="M58" s="20">
        <v>25.708208900000002</v>
      </c>
      <c r="N58" s="20">
        <v>9.7908000000000008</v>
      </c>
      <c r="O58" s="20">
        <v>1.2370789</v>
      </c>
      <c r="P58" s="20">
        <v>0.67822000000000005</v>
      </c>
      <c r="Q58" s="20"/>
      <c r="R58" s="23"/>
      <c r="S58" s="23"/>
      <c r="T58" s="23"/>
      <c r="U58" s="23"/>
      <c r="V58" s="23"/>
      <c r="W58" s="23"/>
      <c r="X58" s="23"/>
      <c r="Y58" s="23"/>
      <c r="Z58" s="23"/>
      <c r="AA58" s="23"/>
      <c r="AB58" s="23"/>
      <c r="AC58" s="16"/>
      <c r="AD58" s="16"/>
      <c r="AE58" s="23"/>
      <c r="AF58" s="23"/>
      <c r="AG58" s="23"/>
      <c r="AH58" s="23"/>
      <c r="AI58" s="23"/>
      <c r="AJ58" s="23"/>
      <c r="AK58" s="23"/>
      <c r="AL58" s="23"/>
      <c r="AM58" s="23"/>
      <c r="AN58" s="23"/>
      <c r="AO58" s="16"/>
      <c r="AP58" s="32"/>
    </row>
    <row r="59" spans="1:42" ht="19" x14ac:dyDescent="0.25">
      <c r="A59" s="17">
        <v>588.29999999999995</v>
      </c>
      <c r="B59" s="18">
        <v>-1.65</v>
      </c>
      <c r="C59" s="18">
        <v>-3.09</v>
      </c>
      <c r="D59" s="18">
        <v>1</v>
      </c>
      <c r="E59" s="18">
        <v>-1.1000000000000001</v>
      </c>
      <c r="F59" s="18"/>
      <c r="G59" s="18">
        <v>-0.08</v>
      </c>
      <c r="H59" s="18">
        <v>-0.03</v>
      </c>
      <c r="I59" s="18">
        <v>1</v>
      </c>
      <c r="J59" s="20">
        <v>2.7867801147715996</v>
      </c>
      <c r="K59" s="20">
        <v>2.0837869977587471</v>
      </c>
      <c r="L59" s="20"/>
      <c r="M59" s="20">
        <v>46.823606900000001</v>
      </c>
      <c r="N59" s="20">
        <v>15.768000000000001</v>
      </c>
      <c r="O59" s="20">
        <v>2.732907</v>
      </c>
      <c r="P59" s="20">
        <v>1.2963</v>
      </c>
      <c r="Q59" s="20"/>
      <c r="R59" s="23"/>
      <c r="S59" s="23"/>
      <c r="T59" s="23"/>
      <c r="U59" s="23"/>
      <c r="V59" s="23"/>
      <c r="W59" s="23"/>
      <c r="X59" s="23"/>
      <c r="Y59" s="23"/>
      <c r="Z59" s="23"/>
      <c r="AA59" s="23"/>
      <c r="AB59" s="23"/>
      <c r="AC59" s="16"/>
      <c r="AD59" s="16"/>
      <c r="AE59" s="23"/>
      <c r="AF59" s="23"/>
      <c r="AG59" s="23"/>
      <c r="AH59" s="23"/>
      <c r="AI59" s="23"/>
      <c r="AJ59" s="23"/>
      <c r="AK59" s="23"/>
      <c r="AL59" s="23"/>
      <c r="AM59" s="23"/>
      <c r="AN59" s="23"/>
      <c r="AO59" s="16"/>
      <c r="AP59" s="32"/>
    </row>
    <row r="60" spans="1:42" ht="19" x14ac:dyDescent="0.25">
      <c r="A60" s="17">
        <v>628</v>
      </c>
      <c r="B60" s="18"/>
      <c r="C60" s="18"/>
      <c r="D60" s="18"/>
      <c r="E60" s="18">
        <v>-1.08</v>
      </c>
      <c r="F60" s="18"/>
      <c r="G60" s="18">
        <v>-0.02</v>
      </c>
      <c r="H60" s="18">
        <v>-0.03</v>
      </c>
      <c r="I60" s="18">
        <v>1</v>
      </c>
      <c r="J60" s="20">
        <v>2.4854931470791537</v>
      </c>
      <c r="K60" s="20">
        <v>1.5253389667478605</v>
      </c>
      <c r="L60" s="20"/>
      <c r="M60" s="20">
        <v>53.48839706767226</v>
      </c>
      <c r="N60" s="20">
        <v>16.450231287380774</v>
      </c>
      <c r="O60" s="20">
        <v>1.7190946162690701</v>
      </c>
      <c r="P60" s="20">
        <v>0.6511663508712533</v>
      </c>
      <c r="Q60" s="20"/>
      <c r="R60" s="23"/>
      <c r="S60" s="23"/>
      <c r="T60" s="23"/>
      <c r="U60" s="23"/>
      <c r="V60" s="23"/>
      <c r="W60" s="23"/>
      <c r="X60" s="23"/>
      <c r="Y60" s="23"/>
      <c r="Z60" s="23"/>
      <c r="AA60" s="23"/>
      <c r="AB60" s="23"/>
      <c r="AC60" s="16"/>
      <c r="AD60" s="16"/>
      <c r="AE60" s="23"/>
      <c r="AF60" s="23"/>
      <c r="AG60" s="23"/>
      <c r="AH60" s="23"/>
      <c r="AI60" s="23"/>
      <c r="AJ60" s="23"/>
      <c r="AK60" s="23"/>
      <c r="AL60" s="23"/>
      <c r="AM60" s="23"/>
      <c r="AN60" s="23"/>
      <c r="AO60" s="16"/>
      <c r="AP60" s="32"/>
    </row>
    <row r="61" spans="1:42" ht="19" x14ac:dyDescent="0.25">
      <c r="A61" s="17">
        <v>655.7</v>
      </c>
      <c r="B61" s="18">
        <v>-1.57</v>
      </c>
      <c r="C61" s="18">
        <v>-3.02</v>
      </c>
      <c r="D61" s="18">
        <v>1</v>
      </c>
      <c r="E61" s="18">
        <v>-1.22</v>
      </c>
      <c r="F61" s="18"/>
      <c r="G61" s="18">
        <v>-0.18</v>
      </c>
      <c r="H61" s="18">
        <v>-0.06</v>
      </c>
      <c r="I61" s="18">
        <v>1</v>
      </c>
      <c r="J61" s="20">
        <v>3.1979675944480461</v>
      </c>
      <c r="K61" s="20">
        <v>1.5217217942610681</v>
      </c>
      <c r="L61" s="20"/>
      <c r="M61" s="20">
        <v>45.1</v>
      </c>
      <c r="N61" s="20">
        <v>25.4</v>
      </c>
      <c r="O61" s="20">
        <v>2.1800000000000002</v>
      </c>
      <c r="P61" s="20">
        <v>0.95</v>
      </c>
      <c r="Q61" s="20"/>
      <c r="R61" s="23"/>
      <c r="S61" s="23"/>
      <c r="T61" s="23"/>
      <c r="U61" s="23"/>
      <c r="V61" s="23"/>
      <c r="W61" s="23"/>
      <c r="X61" s="23"/>
      <c r="Y61" s="23"/>
      <c r="Z61" s="23"/>
      <c r="AA61" s="23"/>
      <c r="AB61" s="23"/>
      <c r="AC61" s="16"/>
      <c r="AD61" s="16"/>
      <c r="AE61" s="23"/>
      <c r="AF61" s="23"/>
      <c r="AG61" s="23"/>
      <c r="AH61" s="23"/>
      <c r="AI61" s="23"/>
      <c r="AJ61" s="23"/>
      <c r="AK61" s="23"/>
      <c r="AL61" s="23"/>
      <c r="AM61" s="23"/>
      <c r="AN61" s="23"/>
      <c r="AO61" s="16"/>
      <c r="AP61" s="32"/>
    </row>
    <row r="62" spans="1:42" ht="19" x14ac:dyDescent="0.25">
      <c r="A62" s="17">
        <v>686</v>
      </c>
      <c r="B62" s="18"/>
      <c r="C62" s="18"/>
      <c r="D62" s="18"/>
      <c r="E62" s="18">
        <v>-1.06</v>
      </c>
      <c r="F62" s="18"/>
      <c r="G62" s="18">
        <v>-0.02</v>
      </c>
      <c r="H62" s="18">
        <v>0.06</v>
      </c>
      <c r="I62" s="18">
        <v>1</v>
      </c>
      <c r="J62" s="20">
        <v>1.6461972726577236</v>
      </c>
      <c r="K62" s="20">
        <v>1.03846738704036</v>
      </c>
      <c r="L62" s="20"/>
      <c r="M62" s="24"/>
      <c r="N62" s="24"/>
      <c r="O62" s="24"/>
      <c r="P62" s="24"/>
      <c r="Q62" s="20"/>
      <c r="R62" s="23"/>
      <c r="S62" s="23"/>
      <c r="T62" s="23"/>
      <c r="U62" s="23"/>
      <c r="V62" s="23"/>
      <c r="W62" s="23"/>
      <c r="X62" s="23"/>
      <c r="Y62" s="23"/>
      <c r="Z62" s="23"/>
      <c r="AA62" s="23"/>
      <c r="AB62" s="23"/>
      <c r="AC62" s="16"/>
      <c r="AD62" s="16"/>
      <c r="AE62" s="23"/>
      <c r="AF62" s="23"/>
      <c r="AG62" s="23"/>
      <c r="AH62" s="23"/>
      <c r="AI62" s="23"/>
      <c r="AJ62" s="23"/>
      <c r="AK62" s="23"/>
      <c r="AL62" s="23"/>
      <c r="AM62" s="23"/>
      <c r="AN62" s="23"/>
      <c r="AO62" s="16"/>
      <c r="AP62" s="32"/>
    </row>
    <row r="63" spans="1:42" ht="19" x14ac:dyDescent="0.25">
      <c r="A63" s="17">
        <f>722.8+1.4</f>
        <v>724.19999999999993</v>
      </c>
      <c r="B63" s="18"/>
      <c r="C63" s="18"/>
      <c r="D63" s="18"/>
      <c r="E63" s="18">
        <v>-1.03</v>
      </c>
      <c r="F63" s="18">
        <v>0.03</v>
      </c>
      <c r="G63" s="18">
        <v>-0.10500000000000001</v>
      </c>
      <c r="H63" s="18">
        <v>-3.5000000000000003E-2</v>
      </c>
      <c r="I63" s="18">
        <v>2</v>
      </c>
      <c r="J63" s="20">
        <v>1.6461972726577236</v>
      </c>
      <c r="K63" s="20">
        <v>1.03846738704036</v>
      </c>
      <c r="L63" s="20"/>
      <c r="M63" s="20">
        <v>28.878116200000001</v>
      </c>
      <c r="N63" s="20">
        <v>18.733799999999999</v>
      </c>
      <c r="O63" s="20">
        <v>1.8532743</v>
      </c>
      <c r="P63" s="20">
        <v>0.43995000000000001</v>
      </c>
      <c r="Q63" s="20"/>
      <c r="R63" s="23"/>
      <c r="S63" s="23"/>
      <c r="T63" s="23"/>
      <c r="U63" s="23"/>
      <c r="V63" s="23"/>
      <c r="W63" s="23"/>
      <c r="X63" s="23"/>
      <c r="Y63" s="23"/>
      <c r="Z63" s="23"/>
      <c r="AA63" s="23"/>
      <c r="AB63" s="23"/>
      <c r="AC63" s="16"/>
      <c r="AD63" s="16"/>
      <c r="AE63" s="23"/>
      <c r="AF63" s="23"/>
      <c r="AG63" s="23"/>
      <c r="AH63" s="23"/>
      <c r="AI63" s="23"/>
      <c r="AJ63" s="23"/>
      <c r="AK63" s="23"/>
      <c r="AL63" s="23"/>
      <c r="AM63" s="23"/>
      <c r="AN63" s="23"/>
      <c r="AO63" s="16"/>
      <c r="AP63" s="32"/>
    </row>
    <row r="64" spans="1:42" ht="19" x14ac:dyDescent="0.25">
      <c r="A64" s="17">
        <f>751.6+2.4</f>
        <v>754</v>
      </c>
      <c r="B64" s="18"/>
      <c r="C64" s="18"/>
      <c r="D64" s="18"/>
      <c r="E64" s="18">
        <v>-1.0900000000000001</v>
      </c>
      <c r="F64" s="18"/>
      <c r="G64" s="18">
        <v>-0.19</v>
      </c>
      <c r="H64" s="18">
        <v>-0.11</v>
      </c>
      <c r="I64" s="18">
        <v>1</v>
      </c>
      <c r="J64" s="20">
        <v>1.6461972726577236</v>
      </c>
      <c r="K64" s="20">
        <v>1.03846738704036</v>
      </c>
      <c r="L64" s="20"/>
      <c r="M64" s="20">
        <v>27.435415499999998</v>
      </c>
      <c r="N64" s="20">
        <v>47.532400000000003</v>
      </c>
      <c r="O64" s="20">
        <v>3.1959609999999996</v>
      </c>
      <c r="P64" s="20">
        <v>0.93086999999999998</v>
      </c>
      <c r="Q64" s="20"/>
      <c r="R64" s="23"/>
      <c r="S64" s="23"/>
      <c r="T64" s="23"/>
      <c r="U64" s="23"/>
      <c r="V64" s="23"/>
      <c r="W64" s="23"/>
      <c r="X64" s="23"/>
      <c r="Y64" s="23"/>
      <c r="Z64" s="23"/>
      <c r="AA64" s="23"/>
      <c r="AB64" s="23"/>
      <c r="AC64" s="16"/>
      <c r="AD64" s="16"/>
      <c r="AE64" s="23"/>
      <c r="AF64" s="23"/>
      <c r="AG64" s="23"/>
      <c r="AH64" s="23"/>
      <c r="AI64" s="23"/>
      <c r="AJ64" s="23"/>
      <c r="AK64" s="23"/>
      <c r="AL64" s="23"/>
      <c r="AM64" s="23"/>
      <c r="AN64" s="23"/>
      <c r="AO64" s="16"/>
      <c r="AP64" s="32"/>
    </row>
    <row r="65" spans="1:42" ht="19" x14ac:dyDescent="0.25">
      <c r="A65" s="17">
        <f>770.8+2.8</f>
        <v>773.59999999999991</v>
      </c>
      <c r="B65" s="18"/>
      <c r="C65" s="18"/>
      <c r="D65" s="18"/>
      <c r="E65" s="18">
        <v>-1.1399999999999999</v>
      </c>
      <c r="F65" s="18"/>
      <c r="G65" s="18">
        <v>-0.17</v>
      </c>
      <c r="H65" s="18">
        <v>-0.1</v>
      </c>
      <c r="I65" s="18">
        <v>1</v>
      </c>
      <c r="J65" s="20">
        <v>3.1420710099309512</v>
      </c>
      <c r="K65" s="20">
        <v>0.75713885116439994</v>
      </c>
      <c r="L65" s="20"/>
      <c r="M65" s="20">
        <v>45.187934399999996</v>
      </c>
      <c r="N65" s="20">
        <v>43.403500000000001</v>
      </c>
      <c r="O65" s="20">
        <v>3.4512672000000002</v>
      </c>
      <c r="P65" s="20">
        <v>0.72928999999999999</v>
      </c>
      <c r="Q65" s="20"/>
      <c r="R65" s="23"/>
      <c r="S65" s="23"/>
      <c r="T65" s="23"/>
      <c r="U65" s="23"/>
      <c r="V65" s="23"/>
      <c r="W65" s="23"/>
      <c r="X65" s="23"/>
      <c r="Y65" s="23"/>
      <c r="Z65" s="23"/>
      <c r="AA65" s="23"/>
      <c r="AB65" s="23"/>
      <c r="AC65" s="23"/>
      <c r="AD65" s="23"/>
      <c r="AE65" s="23"/>
      <c r="AF65" s="23"/>
      <c r="AG65" s="23"/>
      <c r="AH65" s="23"/>
      <c r="AI65" s="23"/>
      <c r="AJ65" s="23"/>
      <c r="AK65" s="23"/>
      <c r="AL65" s="23"/>
      <c r="AM65" s="23"/>
      <c r="AN65" s="23"/>
      <c r="AO65" s="16"/>
      <c r="AP65" s="32"/>
    </row>
    <row r="66" spans="1:42" ht="19" x14ac:dyDescent="0.25">
      <c r="A66" s="17">
        <v>792.9</v>
      </c>
      <c r="B66" s="18">
        <v>-1.66</v>
      </c>
      <c r="C66" s="18">
        <v>-3.15</v>
      </c>
      <c r="D66" s="18">
        <v>1</v>
      </c>
      <c r="E66" s="18">
        <v>-1.23</v>
      </c>
      <c r="F66" s="18"/>
      <c r="G66" s="18">
        <v>-0.15</v>
      </c>
      <c r="H66" s="18">
        <v>-7.0000000000000007E-2</v>
      </c>
      <c r="I66" s="18">
        <v>1</v>
      </c>
      <c r="J66" s="20">
        <v>3.3320204821853281</v>
      </c>
      <c r="K66" s="20">
        <v>0.42364131855441162</v>
      </c>
      <c r="L66" s="20"/>
      <c r="M66" s="20">
        <v>28.623044699999998</v>
      </c>
      <c r="N66" s="20">
        <v>38.533900000000003</v>
      </c>
      <c r="O66" s="20">
        <v>3.7424659</v>
      </c>
      <c r="P66" s="20">
        <v>0.89236000000000004</v>
      </c>
      <c r="Q66" s="20"/>
      <c r="R66" s="23"/>
      <c r="S66" s="23"/>
      <c r="T66" s="23"/>
      <c r="U66" s="23"/>
      <c r="V66" s="23"/>
      <c r="W66" s="23"/>
      <c r="X66" s="23"/>
      <c r="Y66" s="23"/>
      <c r="Z66" s="23"/>
      <c r="AA66" s="23"/>
      <c r="AB66" s="23"/>
      <c r="AC66" s="23"/>
      <c r="AD66" s="23"/>
      <c r="AE66" s="23"/>
      <c r="AF66" s="23"/>
      <c r="AG66" s="23"/>
      <c r="AH66" s="23"/>
      <c r="AI66" s="23"/>
      <c r="AJ66" s="23"/>
      <c r="AK66" s="23"/>
      <c r="AL66" s="23"/>
      <c r="AM66" s="23"/>
      <c r="AN66" s="23"/>
      <c r="AO66" s="16"/>
      <c r="AP66" s="32"/>
    </row>
    <row r="67" spans="1:42" ht="19" x14ac:dyDescent="0.25">
      <c r="A67" s="17">
        <v>839.5</v>
      </c>
      <c r="B67" s="18">
        <v>-1.44</v>
      </c>
      <c r="C67" s="18">
        <v>-2.77</v>
      </c>
      <c r="D67" s="18">
        <v>1</v>
      </c>
      <c r="E67" s="18">
        <v>-1.29</v>
      </c>
      <c r="F67" s="18"/>
      <c r="G67" s="18">
        <v>-0.28000000000000003</v>
      </c>
      <c r="H67" s="18">
        <v>-0.13</v>
      </c>
      <c r="I67" s="18">
        <v>1</v>
      </c>
      <c r="J67" s="20">
        <v>3.2135614030793889</v>
      </c>
      <c r="K67" s="20">
        <v>0.72783310800835699</v>
      </c>
      <c r="L67" s="20"/>
      <c r="M67" s="20">
        <v>25.005929999999999</v>
      </c>
      <c r="N67" s="20">
        <v>37.116</v>
      </c>
      <c r="O67" s="20">
        <v>4.6379457000000004</v>
      </c>
      <c r="P67" s="20">
        <v>0.97341</v>
      </c>
      <c r="Q67" s="20"/>
      <c r="R67" s="23"/>
      <c r="S67" s="23"/>
      <c r="T67" s="23"/>
      <c r="U67" s="23"/>
      <c r="V67" s="23"/>
      <c r="W67" s="23"/>
      <c r="X67" s="23"/>
      <c r="Y67" s="23"/>
      <c r="Z67" s="23"/>
      <c r="AA67" s="23"/>
      <c r="AB67" s="23"/>
      <c r="AC67" s="23"/>
      <c r="AD67" s="23"/>
      <c r="AE67" s="23"/>
      <c r="AF67" s="23"/>
      <c r="AG67" s="23"/>
      <c r="AH67" s="23"/>
      <c r="AI67" s="23"/>
      <c r="AJ67" s="23"/>
      <c r="AK67" s="23"/>
      <c r="AL67" s="23"/>
      <c r="AM67" s="23"/>
      <c r="AN67" s="23"/>
      <c r="AO67" s="16"/>
      <c r="AP67" s="32"/>
    </row>
    <row r="68" spans="1:42" ht="19" x14ac:dyDescent="0.25">
      <c r="A68" s="17">
        <v>857.5</v>
      </c>
      <c r="B68" s="18"/>
      <c r="C68" s="18"/>
      <c r="D68" s="18"/>
      <c r="E68" s="18">
        <v>-1.28</v>
      </c>
      <c r="F68" s="18"/>
      <c r="G68" s="18">
        <v>-0.28000000000000003</v>
      </c>
      <c r="H68" s="18">
        <v>-0.14000000000000001</v>
      </c>
      <c r="I68" s="18">
        <v>1</v>
      </c>
      <c r="J68" s="20">
        <v>2.9718764753938753</v>
      </c>
      <c r="K68" s="20">
        <v>-5.3762643680288491E-2</v>
      </c>
      <c r="L68" s="20"/>
      <c r="M68" s="20">
        <v>44.563635000000005</v>
      </c>
      <c r="N68" s="20">
        <v>62.832999999999998</v>
      </c>
      <c r="O68" s="20">
        <v>4.3830182999999998</v>
      </c>
      <c r="P68" s="20">
        <v>0.89195999999999998</v>
      </c>
      <c r="Q68" s="20"/>
      <c r="R68" s="23"/>
      <c r="S68" s="23"/>
      <c r="T68" s="23"/>
      <c r="U68" s="23"/>
      <c r="V68" s="23"/>
      <c r="W68" s="23"/>
      <c r="X68" s="23"/>
      <c r="Y68" s="23"/>
      <c r="Z68" s="23"/>
      <c r="AA68" s="23"/>
      <c r="AB68" s="23"/>
      <c r="AC68" s="23"/>
      <c r="AD68" s="23"/>
      <c r="AE68" s="23"/>
      <c r="AF68" s="23"/>
      <c r="AG68" s="23"/>
      <c r="AH68" s="23"/>
      <c r="AI68" s="23"/>
      <c r="AJ68" s="23"/>
      <c r="AK68" s="23"/>
      <c r="AL68" s="23"/>
      <c r="AM68" s="23"/>
      <c r="AN68" s="23"/>
      <c r="AO68" s="16"/>
      <c r="AP68" s="32"/>
    </row>
    <row r="69" spans="1:42" ht="19" x14ac:dyDescent="0.25">
      <c r="A69" s="17">
        <f>876.7+1.4</f>
        <v>878.1</v>
      </c>
      <c r="B69" s="18">
        <v>-1.61</v>
      </c>
      <c r="C69" s="18">
        <v>-3.09</v>
      </c>
      <c r="D69" s="18">
        <v>1</v>
      </c>
      <c r="E69" s="18">
        <v>-1.22</v>
      </c>
      <c r="F69" s="18"/>
      <c r="G69" s="18">
        <v>-0.14000000000000001</v>
      </c>
      <c r="H69" s="18">
        <v>-0.06</v>
      </c>
      <c r="I69" s="18">
        <v>1</v>
      </c>
      <c r="J69" s="20">
        <v>2.7016574999707554</v>
      </c>
      <c r="K69" s="20">
        <v>-4.3059635358555504E-2</v>
      </c>
      <c r="L69" s="20"/>
      <c r="M69" s="20">
        <v>32.472640300000002</v>
      </c>
      <c r="N69" s="20">
        <v>48.3459</v>
      </c>
      <c r="O69" s="20">
        <v>2.9433387999999998</v>
      </c>
      <c r="P69" s="20">
        <v>3.3237000000000001</v>
      </c>
      <c r="Q69" s="20"/>
      <c r="R69" s="23"/>
      <c r="S69" s="23"/>
      <c r="T69" s="23"/>
      <c r="U69" s="23"/>
      <c r="V69" s="23"/>
      <c r="W69" s="23"/>
      <c r="X69" s="23"/>
      <c r="Y69" s="23"/>
      <c r="Z69" s="23"/>
      <c r="AA69" s="23"/>
      <c r="AB69" s="23"/>
      <c r="AC69" s="23"/>
      <c r="AD69" s="23"/>
      <c r="AE69" s="23"/>
      <c r="AF69" s="23"/>
      <c r="AG69" s="23"/>
      <c r="AH69" s="23"/>
      <c r="AI69" s="23"/>
      <c r="AJ69" s="23"/>
      <c r="AK69" s="23"/>
      <c r="AL69" s="23"/>
      <c r="AM69" s="23"/>
      <c r="AN69" s="23"/>
      <c r="AO69" s="16"/>
      <c r="AP69" s="32"/>
    </row>
    <row r="70" spans="1:42" ht="19" x14ac:dyDescent="0.25">
      <c r="A70" s="17">
        <f>905.6+2</f>
        <v>907.6</v>
      </c>
      <c r="B70" s="18">
        <v>-1.39</v>
      </c>
      <c r="C70" s="18">
        <v>-2.7</v>
      </c>
      <c r="D70" s="18">
        <v>1</v>
      </c>
      <c r="E70" s="18">
        <v>-1.29</v>
      </c>
      <c r="F70" s="18">
        <v>0.03</v>
      </c>
      <c r="G70" s="18">
        <v>-0.21</v>
      </c>
      <c r="H70" s="18">
        <v>-0.14000000000000001</v>
      </c>
      <c r="I70" s="18">
        <v>2</v>
      </c>
      <c r="J70" s="20">
        <v>2.7334788244164354</v>
      </c>
      <c r="K70" s="20">
        <v>0.15788198514643526</v>
      </c>
      <c r="L70" s="20"/>
      <c r="M70" s="20">
        <v>51.624966699999995</v>
      </c>
      <c r="N70" s="20">
        <v>64.747399999999999</v>
      </c>
      <c r="O70" s="20">
        <v>2.8694036999999999</v>
      </c>
      <c r="P70" s="20">
        <v>1.2503</v>
      </c>
      <c r="Q70" s="20"/>
      <c r="R70" s="23"/>
      <c r="S70" s="23"/>
      <c r="T70" s="23"/>
      <c r="U70" s="23"/>
      <c r="V70" s="23"/>
      <c r="W70" s="23"/>
      <c r="X70" s="23"/>
      <c r="Y70" s="23"/>
      <c r="Z70" s="23"/>
      <c r="AA70" s="23"/>
      <c r="AB70" s="23"/>
      <c r="AC70" s="23"/>
      <c r="AD70" s="23"/>
      <c r="AE70" s="23"/>
      <c r="AF70" s="23"/>
      <c r="AG70" s="23"/>
      <c r="AH70" s="23"/>
      <c r="AI70" s="23"/>
      <c r="AJ70" s="23"/>
      <c r="AK70" s="23"/>
      <c r="AL70" s="23"/>
      <c r="AM70" s="23"/>
      <c r="AN70" s="23"/>
      <c r="AO70" s="16"/>
      <c r="AP70" s="32"/>
    </row>
    <row r="71" spans="1:42" ht="19" x14ac:dyDescent="0.25">
      <c r="A71" s="17">
        <f>924.8+1.5</f>
        <v>926.3</v>
      </c>
      <c r="B71" s="18">
        <v>-1.52</v>
      </c>
      <c r="C71" s="18">
        <v>-2.99</v>
      </c>
      <c r="D71" s="18">
        <v>1</v>
      </c>
      <c r="E71" s="18">
        <v>-1.28</v>
      </c>
      <c r="F71" s="18"/>
      <c r="G71" s="18">
        <v>-0.24</v>
      </c>
      <c r="H71" s="18">
        <v>-0.08</v>
      </c>
      <c r="I71" s="18">
        <v>1</v>
      </c>
      <c r="J71" s="20">
        <v>3.3061886997896028</v>
      </c>
      <c r="K71" s="20">
        <v>1.3767050879134324</v>
      </c>
      <c r="L71" s="20"/>
      <c r="M71" s="20">
        <v>72.4373006</v>
      </c>
      <c r="N71" s="20">
        <v>3.2688000000000001</v>
      </c>
      <c r="O71" s="20">
        <v>3.8049110000000002</v>
      </c>
      <c r="P71" s="20">
        <v>0.2424</v>
      </c>
      <c r="Q71" s="20"/>
      <c r="R71" s="23"/>
      <c r="S71" s="23"/>
      <c r="T71" s="23"/>
      <c r="U71" s="23"/>
      <c r="V71" s="23"/>
      <c r="W71" s="23"/>
      <c r="X71" s="23"/>
      <c r="Y71" s="23"/>
      <c r="Z71" s="23"/>
      <c r="AA71" s="23"/>
      <c r="AB71" s="23"/>
      <c r="AC71" s="23"/>
      <c r="AD71" s="23"/>
      <c r="AE71" s="23"/>
      <c r="AF71" s="23"/>
      <c r="AG71" s="23"/>
      <c r="AH71" s="23"/>
      <c r="AI71" s="23"/>
      <c r="AJ71" s="23"/>
      <c r="AK71" s="23"/>
      <c r="AL71" s="23"/>
      <c r="AM71" s="23"/>
      <c r="AN71" s="23"/>
      <c r="AO71" s="16"/>
      <c r="AP71" s="32"/>
    </row>
    <row r="72" spans="1:42" ht="19" x14ac:dyDescent="0.25">
      <c r="A72" s="17">
        <f>944.1+1.5</f>
        <v>945.6</v>
      </c>
      <c r="B72" s="18"/>
      <c r="C72" s="18"/>
      <c r="D72" s="18"/>
      <c r="E72" s="18">
        <v>-1.38</v>
      </c>
      <c r="F72" s="18"/>
      <c r="G72" s="18">
        <v>-0.22</v>
      </c>
      <c r="H72" s="18">
        <v>-0.1</v>
      </c>
      <c r="I72" s="18">
        <v>1</v>
      </c>
      <c r="J72" s="20">
        <v>3.1219556660568859</v>
      </c>
      <c r="K72" s="20">
        <v>-0.58788177409097031</v>
      </c>
      <c r="L72" s="20"/>
      <c r="M72" s="20">
        <v>62.602573499999998</v>
      </c>
      <c r="N72" s="20">
        <v>33.358499999999999</v>
      </c>
      <c r="O72" s="20">
        <v>4.7205029000000005</v>
      </c>
      <c r="P72" s="20">
        <v>0.85682999999999998</v>
      </c>
      <c r="Q72" s="20"/>
      <c r="R72" s="23"/>
      <c r="S72" s="23"/>
      <c r="T72" s="23"/>
      <c r="U72" s="23"/>
      <c r="V72" s="23"/>
      <c r="W72" s="23"/>
      <c r="X72" s="23"/>
      <c r="Y72" s="23"/>
      <c r="Z72" s="23"/>
      <c r="AA72" s="23"/>
      <c r="AB72" s="23"/>
      <c r="AC72" s="23"/>
      <c r="AD72" s="23"/>
      <c r="AE72" s="23"/>
      <c r="AF72" s="23"/>
      <c r="AG72" s="23"/>
      <c r="AH72" s="23"/>
      <c r="AI72" s="23"/>
      <c r="AJ72" s="23"/>
      <c r="AK72" s="23"/>
      <c r="AL72" s="23"/>
      <c r="AM72" s="23"/>
      <c r="AN72" s="23"/>
      <c r="AO72" s="16"/>
      <c r="AP72" s="32"/>
    </row>
    <row r="73" spans="1:42" ht="19" x14ac:dyDescent="0.25">
      <c r="A73" s="17">
        <f>963.4+2.9</f>
        <v>966.3</v>
      </c>
      <c r="B73" s="18">
        <v>-1.5</v>
      </c>
      <c r="C73" s="18">
        <v>-2.85</v>
      </c>
      <c r="D73" s="18">
        <v>1</v>
      </c>
      <c r="E73" s="18">
        <v>-1.26</v>
      </c>
      <c r="F73" s="18"/>
      <c r="G73" s="18">
        <v>-0.16</v>
      </c>
      <c r="H73" s="18">
        <v>-7.0000000000000007E-2</v>
      </c>
      <c r="I73" s="18">
        <v>1</v>
      </c>
      <c r="J73" s="20">
        <v>3.3222593665260813</v>
      </c>
      <c r="K73" s="20">
        <v>1.2124576387761987</v>
      </c>
      <c r="L73" s="20"/>
      <c r="M73" s="20">
        <v>53.965178200000004</v>
      </c>
      <c r="N73" s="20">
        <v>20.399799999999999</v>
      </c>
      <c r="O73" s="20">
        <v>3.8222577000000002</v>
      </c>
      <c r="P73" s="20">
        <v>0.59662999999999999</v>
      </c>
      <c r="Q73" s="20"/>
      <c r="R73" s="23"/>
      <c r="S73" s="23"/>
      <c r="T73" s="23"/>
      <c r="U73" s="23"/>
      <c r="V73" s="23"/>
      <c r="W73" s="23"/>
      <c r="X73" s="23"/>
      <c r="Y73" s="23"/>
      <c r="Z73" s="23"/>
      <c r="AA73" s="23"/>
      <c r="AB73" s="23"/>
      <c r="AC73" s="23"/>
      <c r="AD73" s="23"/>
      <c r="AE73" s="23"/>
      <c r="AF73" s="23"/>
      <c r="AG73" s="23"/>
      <c r="AH73" s="23"/>
      <c r="AI73" s="23"/>
      <c r="AJ73" s="23"/>
      <c r="AK73" s="23"/>
      <c r="AL73" s="23"/>
      <c r="AM73" s="23"/>
      <c r="AN73" s="23"/>
      <c r="AO73" s="16"/>
      <c r="AP73" s="32"/>
    </row>
    <row r="74" spans="1:42" ht="19" x14ac:dyDescent="0.25">
      <c r="A74" s="17">
        <f>973+1.5</f>
        <v>974.5</v>
      </c>
      <c r="B74" s="18">
        <v>-1.76</v>
      </c>
      <c r="C74" s="18">
        <v>-3.39</v>
      </c>
      <c r="D74" s="18">
        <v>1</v>
      </c>
      <c r="E74" s="18">
        <v>-1.4</v>
      </c>
      <c r="F74" s="18"/>
      <c r="G74" s="18">
        <v>-0.27</v>
      </c>
      <c r="H74" s="18">
        <v>-0.12</v>
      </c>
      <c r="I74" s="18">
        <v>1</v>
      </c>
      <c r="J74" s="20">
        <v>2.8110785008876871</v>
      </c>
      <c r="K74" s="20">
        <v>-0.80440328454201016</v>
      </c>
      <c r="L74" s="20"/>
      <c r="M74" s="20">
        <v>18.664704</v>
      </c>
      <c r="N74" s="20">
        <v>14.736700000000001</v>
      </c>
      <c r="O74" s="20">
        <v>5.8514511000000002</v>
      </c>
      <c r="P74" s="20">
        <v>0.55645999999999995</v>
      </c>
      <c r="Q74" s="20"/>
      <c r="R74" s="23"/>
      <c r="S74" s="23"/>
      <c r="T74" s="23"/>
      <c r="U74" s="23"/>
      <c r="V74" s="23"/>
      <c r="W74" s="23"/>
      <c r="X74" s="23"/>
      <c r="Y74" s="23"/>
      <c r="Z74" s="23"/>
      <c r="AA74" s="23"/>
      <c r="AB74" s="23"/>
      <c r="AC74" s="23"/>
      <c r="AD74" s="23"/>
      <c r="AE74" s="23"/>
      <c r="AF74" s="23"/>
      <c r="AG74" s="23"/>
      <c r="AH74" s="23"/>
      <c r="AI74" s="23"/>
      <c r="AJ74" s="23"/>
      <c r="AK74" s="23"/>
      <c r="AL74" s="23"/>
      <c r="AM74" s="23"/>
      <c r="AN74" s="23"/>
      <c r="AO74" s="16"/>
      <c r="AP74" s="32"/>
    </row>
    <row r="75" spans="1:42" ht="19" x14ac:dyDescent="0.25">
      <c r="A75" s="17">
        <f>1001.8+1.5</f>
        <v>1003.3</v>
      </c>
      <c r="B75" s="18">
        <v>-1.7</v>
      </c>
      <c r="C75" s="18">
        <v>-3.31</v>
      </c>
      <c r="D75" s="18">
        <v>1</v>
      </c>
      <c r="E75" s="18">
        <v>-1.29</v>
      </c>
      <c r="F75" s="18"/>
      <c r="G75" s="18">
        <v>-0.17</v>
      </c>
      <c r="H75" s="18">
        <v>-0.08</v>
      </c>
      <c r="I75" s="18">
        <v>1</v>
      </c>
      <c r="J75" s="20">
        <v>2.5844052505787918</v>
      </c>
      <c r="K75" s="20">
        <v>-0.51249827751020938</v>
      </c>
      <c r="L75" s="20"/>
      <c r="M75" s="20">
        <v>23.8352465</v>
      </c>
      <c r="N75" s="20">
        <v>19.4939</v>
      </c>
      <c r="O75" s="20">
        <v>5.5970217</v>
      </c>
      <c r="P75" s="20">
        <v>0.68376000000000003</v>
      </c>
      <c r="Q75" s="20"/>
      <c r="R75" s="23"/>
      <c r="S75" s="23"/>
      <c r="T75" s="23"/>
      <c r="U75" s="23"/>
      <c r="V75" s="23"/>
      <c r="W75" s="23"/>
      <c r="X75" s="23"/>
      <c r="Y75" s="23"/>
      <c r="Z75" s="23"/>
      <c r="AA75" s="23"/>
      <c r="AB75" s="23"/>
      <c r="AC75" s="23"/>
      <c r="AD75" s="23"/>
      <c r="AE75" s="23"/>
      <c r="AF75" s="23"/>
      <c r="AG75" s="23"/>
      <c r="AH75" s="23"/>
      <c r="AI75" s="23"/>
      <c r="AJ75" s="23"/>
      <c r="AK75" s="23"/>
      <c r="AL75" s="23"/>
      <c r="AM75" s="23"/>
      <c r="AN75" s="23"/>
      <c r="AO75" s="16"/>
      <c r="AP75" s="32"/>
    </row>
    <row r="76" spans="1:42" ht="19" x14ac:dyDescent="0.25">
      <c r="A76" s="17">
        <f>1011.4+1.3</f>
        <v>1012.6999999999999</v>
      </c>
      <c r="B76" s="18">
        <v>-1.4</v>
      </c>
      <c r="C76" s="18">
        <v>-2.67</v>
      </c>
      <c r="D76" s="18">
        <v>1</v>
      </c>
      <c r="E76" s="18">
        <v>-1.39</v>
      </c>
      <c r="F76" s="18"/>
      <c r="G76" s="18">
        <v>-0.26</v>
      </c>
      <c r="H76" s="18">
        <v>-0.17</v>
      </c>
      <c r="I76" s="18">
        <v>1</v>
      </c>
      <c r="J76" s="20">
        <v>3.2480314509339969</v>
      </c>
      <c r="K76" s="20">
        <v>0.48332647065807421</v>
      </c>
      <c r="L76" s="20"/>
      <c r="M76" s="20">
        <v>27.008441599999998</v>
      </c>
      <c r="N76" s="20">
        <v>34.612699999999997</v>
      </c>
      <c r="O76" s="20">
        <v>5.6892490000000002</v>
      </c>
      <c r="P76" s="20">
        <v>0.85057000000000005</v>
      </c>
      <c r="Q76" s="20"/>
      <c r="R76" s="23"/>
      <c r="S76" s="23"/>
      <c r="T76" s="23"/>
      <c r="U76" s="23"/>
      <c r="V76" s="23"/>
      <c r="W76" s="23"/>
      <c r="X76" s="23"/>
      <c r="Y76" s="23"/>
      <c r="Z76" s="23"/>
      <c r="AA76" s="23"/>
      <c r="AB76" s="23"/>
      <c r="AC76" s="23"/>
      <c r="AD76" s="23"/>
      <c r="AE76" s="23"/>
      <c r="AF76" s="23"/>
      <c r="AG76" s="23"/>
      <c r="AH76" s="23"/>
      <c r="AI76" s="23"/>
      <c r="AJ76" s="23"/>
      <c r="AK76" s="23"/>
      <c r="AL76" s="23"/>
      <c r="AM76" s="23"/>
      <c r="AN76" s="23"/>
      <c r="AO76" s="16"/>
      <c r="AP76" s="32"/>
    </row>
    <row r="77" spans="1:42" ht="19" x14ac:dyDescent="0.25">
      <c r="A77" s="17">
        <f>1030.7+1.5</f>
        <v>1032.2</v>
      </c>
      <c r="B77" s="18"/>
      <c r="C77" s="18"/>
      <c r="D77" s="18"/>
      <c r="E77" s="18">
        <v>-1.37</v>
      </c>
      <c r="F77" s="18"/>
      <c r="G77" s="18">
        <v>-0.22</v>
      </c>
      <c r="H77" s="18">
        <v>-0.12</v>
      </c>
      <c r="I77" s="18">
        <v>1</v>
      </c>
      <c r="J77" s="20">
        <v>2.8670041403551227</v>
      </c>
      <c r="K77" s="20">
        <v>-0.38235171737999174</v>
      </c>
      <c r="L77" s="20"/>
      <c r="M77" s="20">
        <v>17.094695999999999</v>
      </c>
      <c r="N77" s="20">
        <v>89.216999999999999</v>
      </c>
      <c r="O77" s="20">
        <v>3.5190028999999998</v>
      </c>
      <c r="P77" s="20">
        <v>2.3673000000000002</v>
      </c>
      <c r="Q77" s="20"/>
      <c r="R77" s="23"/>
      <c r="S77" s="23"/>
      <c r="T77" s="23"/>
      <c r="U77" s="23"/>
      <c r="V77" s="23"/>
      <c r="W77" s="23"/>
      <c r="X77" s="23"/>
      <c r="Y77" s="23"/>
      <c r="Z77" s="23"/>
      <c r="AA77" s="23"/>
      <c r="AB77" s="23"/>
      <c r="AC77" s="23"/>
      <c r="AD77" s="23"/>
      <c r="AE77" s="23"/>
      <c r="AF77" s="23"/>
      <c r="AG77" s="23"/>
      <c r="AH77" s="23"/>
      <c r="AI77" s="23"/>
      <c r="AJ77" s="23"/>
      <c r="AK77" s="23"/>
      <c r="AL77" s="23"/>
      <c r="AM77" s="23"/>
      <c r="AN77" s="23"/>
      <c r="AO77" s="16"/>
      <c r="AP77" s="32"/>
    </row>
    <row r="78" spans="1:42" ht="19" x14ac:dyDescent="0.25">
      <c r="A78" s="17">
        <v>1050</v>
      </c>
      <c r="B78" s="18">
        <v>-1.68</v>
      </c>
      <c r="C78" s="18">
        <v>-3.19</v>
      </c>
      <c r="D78" s="18">
        <v>1</v>
      </c>
      <c r="E78" s="18">
        <v>-1.365</v>
      </c>
      <c r="F78" s="18">
        <v>0.09</v>
      </c>
      <c r="G78" s="18">
        <v>-0.27</v>
      </c>
      <c r="H78" s="18">
        <v>-0.13</v>
      </c>
      <c r="I78" s="18">
        <v>2</v>
      </c>
      <c r="J78" s="20">
        <v>2.1951774303530236</v>
      </c>
      <c r="K78" s="20">
        <v>-0.7832848590678676</v>
      </c>
      <c r="L78" s="20"/>
      <c r="M78" s="20">
        <v>18.459395600000001</v>
      </c>
      <c r="N78" s="20">
        <v>50.303600000000003</v>
      </c>
      <c r="O78" s="20">
        <v>4.3035775999999997</v>
      </c>
      <c r="P78" s="20">
        <v>0.57674999999999998</v>
      </c>
      <c r="Q78" s="20"/>
      <c r="R78" s="23"/>
      <c r="S78" s="23"/>
      <c r="T78" s="23"/>
      <c r="U78" s="23"/>
      <c r="V78" s="23"/>
      <c r="W78" s="23"/>
      <c r="X78" s="23"/>
      <c r="Y78" s="23"/>
      <c r="Z78" s="23"/>
      <c r="AA78" s="23"/>
      <c r="AB78" s="23"/>
      <c r="AC78" s="23"/>
      <c r="AD78" s="23"/>
      <c r="AE78" s="23"/>
      <c r="AF78" s="23"/>
      <c r="AG78" s="23"/>
      <c r="AH78" s="23"/>
      <c r="AI78" s="23"/>
      <c r="AJ78" s="23"/>
      <c r="AK78" s="23"/>
      <c r="AL78" s="23"/>
      <c r="AM78" s="23"/>
      <c r="AN78" s="23"/>
      <c r="AO78" s="16"/>
      <c r="AP78" s="32"/>
    </row>
    <row r="79" spans="1:42" ht="19" x14ac:dyDescent="0.25">
      <c r="A79" s="17">
        <f>1069.2+1.5</f>
        <v>1070.7</v>
      </c>
      <c r="B79" s="18">
        <v>-1.47</v>
      </c>
      <c r="C79" s="18">
        <v>-2.84</v>
      </c>
      <c r="D79" s="18">
        <v>1</v>
      </c>
      <c r="E79" s="18">
        <v>-1.3</v>
      </c>
      <c r="F79" s="18"/>
      <c r="G79" s="18">
        <v>-0.25</v>
      </c>
      <c r="H79" s="18">
        <v>-0.12</v>
      </c>
      <c r="I79" s="18">
        <v>1</v>
      </c>
      <c r="J79" s="20">
        <v>1.9453285538861831</v>
      </c>
      <c r="K79" s="20">
        <v>-0.99032226419815128</v>
      </c>
      <c r="L79" s="20"/>
      <c r="M79" s="20">
        <v>35.513938899999999</v>
      </c>
      <c r="N79" s="20">
        <v>75.686300000000003</v>
      </c>
      <c r="O79" s="20">
        <v>3.4727226</v>
      </c>
      <c r="P79" s="20">
        <v>2.7926000000000002</v>
      </c>
      <c r="Q79" s="20"/>
      <c r="R79" s="23"/>
      <c r="S79" s="23"/>
      <c r="T79" s="23"/>
      <c r="U79" s="23"/>
      <c r="V79" s="23"/>
      <c r="W79" s="23"/>
      <c r="X79" s="23"/>
      <c r="Y79" s="23"/>
      <c r="Z79" s="23"/>
      <c r="AA79" s="23"/>
      <c r="AB79" s="23"/>
      <c r="AC79" s="23"/>
      <c r="AD79" s="23"/>
      <c r="AE79" s="23"/>
      <c r="AF79" s="23"/>
      <c r="AG79" s="23"/>
      <c r="AH79" s="23"/>
      <c r="AI79" s="23"/>
      <c r="AJ79" s="23"/>
      <c r="AK79" s="23"/>
      <c r="AL79" s="23"/>
      <c r="AM79" s="23"/>
      <c r="AN79" s="23"/>
      <c r="AO79" s="16"/>
      <c r="AP79" s="32"/>
    </row>
    <row r="80" spans="1:42" ht="19" x14ac:dyDescent="0.25">
      <c r="A80" s="17">
        <f>1078.9+5.5</f>
        <v>1084.4000000000001</v>
      </c>
      <c r="B80" s="18">
        <v>-1.1499999999999999</v>
      </c>
      <c r="C80" s="18">
        <v>-2.2200000000000002</v>
      </c>
      <c r="D80" s="18">
        <v>1</v>
      </c>
      <c r="E80" s="18">
        <v>-1.34</v>
      </c>
      <c r="F80" s="18"/>
      <c r="G80" s="18">
        <v>-0.27</v>
      </c>
      <c r="H80" s="18">
        <v>-0.18</v>
      </c>
      <c r="I80" s="18">
        <v>1</v>
      </c>
      <c r="J80" s="20">
        <v>2.243356584432199</v>
      </c>
      <c r="K80" s="20">
        <v>-0.63286795152417419</v>
      </c>
      <c r="L80" s="20"/>
      <c r="M80" s="20">
        <v>29.468266700000001</v>
      </c>
      <c r="N80" s="20">
        <v>143.91720000000001</v>
      </c>
      <c r="O80" s="20">
        <v>3.3246363999999997</v>
      </c>
      <c r="P80" s="20">
        <v>1.2393000000000001</v>
      </c>
      <c r="Q80" s="20"/>
      <c r="R80" s="23"/>
      <c r="S80" s="23"/>
      <c r="T80" s="23"/>
      <c r="U80" s="23"/>
      <c r="V80" s="23"/>
      <c r="W80" s="23"/>
      <c r="X80" s="23"/>
      <c r="Y80" s="23"/>
      <c r="Z80" s="23"/>
      <c r="AA80" s="23"/>
      <c r="AB80" s="23"/>
      <c r="AC80" s="23"/>
      <c r="AD80" s="23"/>
      <c r="AE80" s="23"/>
      <c r="AF80" s="23"/>
      <c r="AG80" s="23"/>
      <c r="AH80" s="23"/>
      <c r="AI80" s="23"/>
      <c r="AJ80" s="23"/>
      <c r="AK80" s="23"/>
      <c r="AL80" s="23"/>
      <c r="AM80" s="23"/>
      <c r="AN80" s="23"/>
      <c r="AO80" s="16"/>
      <c r="AP80" s="32"/>
    </row>
    <row r="81" spans="1:42" ht="19" x14ac:dyDescent="0.25">
      <c r="A81" s="17">
        <f>1098.1+2.7</f>
        <v>1100.8</v>
      </c>
      <c r="B81" s="18">
        <v>-1.49</v>
      </c>
      <c r="C81" s="18">
        <v>-2.97</v>
      </c>
      <c r="D81" s="18">
        <v>1</v>
      </c>
      <c r="E81" s="18">
        <v>-1.31</v>
      </c>
      <c r="F81" s="18"/>
      <c r="G81" s="18">
        <v>-0.28999999999999998</v>
      </c>
      <c r="H81" s="18">
        <v>-0.2</v>
      </c>
      <c r="I81" s="18">
        <v>1</v>
      </c>
      <c r="J81" s="20">
        <v>1.7918900031808072</v>
      </c>
      <c r="K81" s="20">
        <v>0.25214287930608315</v>
      </c>
      <c r="L81" s="20"/>
      <c r="M81" s="20">
        <v>10.6063232</v>
      </c>
      <c r="N81" s="20">
        <v>137.29939999999999</v>
      </c>
      <c r="O81" s="20">
        <v>4.0063677000000002</v>
      </c>
      <c r="P81" s="20">
        <v>1.4512</v>
      </c>
      <c r="Q81" s="20"/>
      <c r="R81" s="23"/>
      <c r="S81" s="23"/>
      <c r="T81" s="23"/>
      <c r="U81" s="23"/>
      <c r="V81" s="23"/>
      <c r="W81" s="23"/>
      <c r="X81" s="23"/>
      <c r="Y81" s="23"/>
      <c r="Z81" s="23"/>
      <c r="AA81" s="23"/>
      <c r="AB81" s="23"/>
      <c r="AC81" s="23"/>
      <c r="AD81" s="23"/>
      <c r="AE81" s="23"/>
      <c r="AF81" s="23"/>
      <c r="AG81" s="23"/>
      <c r="AH81" s="23"/>
      <c r="AI81" s="23"/>
      <c r="AJ81" s="23"/>
      <c r="AK81" s="23"/>
      <c r="AL81" s="23"/>
      <c r="AM81" s="23"/>
      <c r="AN81" s="23"/>
      <c r="AO81" s="16"/>
      <c r="AP81" s="32"/>
    </row>
    <row r="82" spans="1:42" ht="19" x14ac:dyDescent="0.25">
      <c r="A82" s="17">
        <v>1118</v>
      </c>
      <c r="B82" s="18"/>
      <c r="C82" s="18"/>
      <c r="D82" s="18"/>
      <c r="E82" s="18">
        <v>-1.2</v>
      </c>
      <c r="F82" s="18">
        <v>0.06</v>
      </c>
      <c r="G82" s="18">
        <v>-0.28999999999999998</v>
      </c>
      <c r="H82" s="18">
        <v>-0.14000000000000001</v>
      </c>
      <c r="I82" s="18">
        <v>3</v>
      </c>
      <c r="J82" s="20">
        <v>1.4354700496073125</v>
      </c>
      <c r="K82" s="20">
        <v>0.44455500009599191</v>
      </c>
      <c r="L82" s="20"/>
      <c r="M82" s="20">
        <v>24.157783328999116</v>
      </c>
      <c r="N82" s="20">
        <v>108.33927654779882</v>
      </c>
      <c r="O82" s="20">
        <v>3.2833867037055118</v>
      </c>
      <c r="P82" s="20">
        <v>1.2137843066735978</v>
      </c>
      <c r="Q82" s="20"/>
      <c r="R82" s="23"/>
      <c r="S82" s="23"/>
      <c r="T82" s="23"/>
      <c r="U82" s="23"/>
      <c r="V82" s="23"/>
      <c r="W82" s="23"/>
      <c r="X82" s="23"/>
      <c r="Y82" s="23"/>
      <c r="Z82" s="23"/>
      <c r="AA82" s="23"/>
      <c r="AB82" s="23"/>
      <c r="AC82" s="23"/>
      <c r="AD82" s="23"/>
      <c r="AE82" s="23"/>
      <c r="AF82" s="23"/>
      <c r="AG82" s="23"/>
      <c r="AH82" s="23"/>
      <c r="AI82" s="23"/>
      <c r="AJ82" s="23"/>
      <c r="AK82" s="23"/>
      <c r="AL82" s="23"/>
      <c r="AM82" s="23"/>
      <c r="AN82" s="23"/>
      <c r="AO82" s="16"/>
      <c r="AP82" s="32"/>
    </row>
    <row r="83" spans="1:42" ht="19" x14ac:dyDescent="0.25">
      <c r="A83" s="17">
        <f>1136.7+3.7</f>
        <v>1140.4000000000001</v>
      </c>
      <c r="B83" s="18">
        <v>-1.53</v>
      </c>
      <c r="C83" s="18">
        <v>-2.95</v>
      </c>
      <c r="D83" s="18">
        <v>1</v>
      </c>
      <c r="E83" s="18">
        <v>-1.36</v>
      </c>
      <c r="F83" s="18"/>
      <c r="G83" s="18">
        <v>-0.25</v>
      </c>
      <c r="H83" s="18">
        <v>-0.09</v>
      </c>
      <c r="I83" s="18">
        <v>1</v>
      </c>
      <c r="J83" s="20">
        <v>1.4523497947642738</v>
      </c>
      <c r="K83" s="20">
        <v>0.30942266147859776</v>
      </c>
      <c r="L83" s="20"/>
      <c r="M83" s="20">
        <v>16.7317681</v>
      </c>
      <c r="N83" s="20">
        <v>167.82849999999999</v>
      </c>
      <c r="O83" s="20">
        <v>3.5457053000000003</v>
      </c>
      <c r="P83" s="20">
        <v>1.0106999999999999</v>
      </c>
      <c r="Q83" s="20"/>
      <c r="R83" s="23"/>
      <c r="S83" s="23"/>
      <c r="T83" s="23"/>
      <c r="U83" s="23"/>
      <c r="V83" s="23"/>
      <c r="W83" s="23"/>
      <c r="X83" s="23"/>
      <c r="Y83" s="23"/>
      <c r="Z83" s="23"/>
      <c r="AA83" s="23"/>
      <c r="AB83" s="23"/>
      <c r="AC83" s="23"/>
      <c r="AD83" s="23"/>
      <c r="AE83" s="23"/>
      <c r="AF83" s="23"/>
      <c r="AG83" s="23"/>
      <c r="AH83" s="23"/>
      <c r="AI83" s="23"/>
      <c r="AJ83" s="23"/>
      <c r="AK83" s="23"/>
      <c r="AL83" s="23"/>
      <c r="AM83" s="23"/>
      <c r="AN83" s="23"/>
      <c r="AO83" s="16"/>
      <c r="AP83" s="32"/>
    </row>
    <row r="84" spans="1:42" ht="19" x14ac:dyDescent="0.25">
      <c r="A84" s="17">
        <v>1181.3</v>
      </c>
      <c r="B84" s="18">
        <v>-1.53</v>
      </c>
      <c r="C84" s="18">
        <v>-2.93</v>
      </c>
      <c r="D84" s="18">
        <v>1</v>
      </c>
      <c r="E84" s="18">
        <v>-1.34</v>
      </c>
      <c r="F84" s="18"/>
      <c r="G84" s="18">
        <v>-0.24</v>
      </c>
      <c r="H84" s="18">
        <v>-0.15</v>
      </c>
      <c r="I84" s="18">
        <v>1</v>
      </c>
      <c r="J84" s="20">
        <v>2.0156629501273393</v>
      </c>
      <c r="K84" s="20">
        <v>0.53310944716966624</v>
      </c>
      <c r="L84" s="20"/>
      <c r="M84" s="20">
        <v>25.046990000000001</v>
      </c>
      <c r="N84" s="20">
        <v>114.20780000000001</v>
      </c>
      <c r="O84" s="20">
        <v>3.5566727999999999</v>
      </c>
      <c r="P84" s="20">
        <v>0.92605999999999999</v>
      </c>
      <c r="Q84" s="20"/>
      <c r="R84" s="23"/>
      <c r="S84" s="23"/>
      <c r="T84" s="23"/>
      <c r="U84" s="23"/>
      <c r="V84" s="23"/>
      <c r="W84" s="23"/>
      <c r="X84" s="23"/>
      <c r="Y84" s="23"/>
      <c r="Z84" s="23"/>
      <c r="AA84" s="23"/>
      <c r="AB84" s="23"/>
      <c r="AC84" s="23"/>
      <c r="AD84" s="23"/>
      <c r="AE84" s="23"/>
      <c r="AF84" s="23"/>
      <c r="AG84" s="23"/>
      <c r="AH84" s="23"/>
      <c r="AI84" s="23"/>
      <c r="AJ84" s="23"/>
      <c r="AK84" s="23"/>
      <c r="AL84" s="23"/>
      <c r="AM84" s="23"/>
      <c r="AN84" s="23"/>
      <c r="AO84" s="16"/>
      <c r="AP84" s="32"/>
    </row>
    <row r="85" spans="1:42" ht="19" x14ac:dyDescent="0.25">
      <c r="A85" s="17">
        <f>1194.5+2.7</f>
        <v>1197.2</v>
      </c>
      <c r="B85" s="18">
        <v>-1.42</v>
      </c>
      <c r="C85" s="18">
        <v>-2.64</v>
      </c>
      <c r="D85" s="18">
        <v>1</v>
      </c>
      <c r="E85" s="18">
        <v>-1.2</v>
      </c>
      <c r="F85" s="18"/>
      <c r="G85" s="18">
        <v>-0.13</v>
      </c>
      <c r="H85" s="18">
        <v>-0.1</v>
      </c>
      <c r="I85" s="18">
        <v>1</v>
      </c>
      <c r="J85" s="20">
        <v>2.1941565541152563</v>
      </c>
      <c r="K85" s="20">
        <v>0.77566628500314039</v>
      </c>
      <c r="L85" s="20"/>
      <c r="M85" s="20">
        <v>38.201711199999998</v>
      </c>
      <c r="N85" s="20">
        <v>50.1023</v>
      </c>
      <c r="O85" s="20">
        <v>3.5937262999999997</v>
      </c>
      <c r="P85" s="20">
        <v>0.25534000000000001</v>
      </c>
      <c r="Q85" s="20"/>
      <c r="R85" s="23"/>
      <c r="S85" s="23"/>
      <c r="T85" s="23"/>
      <c r="U85" s="23"/>
      <c r="V85" s="23"/>
      <c r="W85" s="23"/>
      <c r="X85" s="23"/>
      <c r="Y85" s="23"/>
      <c r="Z85" s="23"/>
      <c r="AA85" s="23"/>
      <c r="AB85" s="23"/>
      <c r="AC85" s="23"/>
      <c r="AD85" s="23"/>
      <c r="AE85" s="23"/>
      <c r="AF85" s="23"/>
      <c r="AG85" s="23"/>
      <c r="AH85" s="23"/>
      <c r="AI85" s="23"/>
      <c r="AJ85" s="23"/>
      <c r="AK85" s="23"/>
      <c r="AL85" s="23"/>
      <c r="AM85" s="23"/>
      <c r="AN85" s="23"/>
      <c r="AO85" s="16"/>
      <c r="AP85" s="32"/>
    </row>
    <row r="86" spans="1:42" ht="19" x14ac:dyDescent="0.25">
      <c r="A86" s="17">
        <v>1209.0999999999999</v>
      </c>
      <c r="B86" s="18">
        <v>-1.37</v>
      </c>
      <c r="C86" s="18">
        <v>-2.73</v>
      </c>
      <c r="D86" s="18">
        <v>1</v>
      </c>
      <c r="E86" s="18">
        <v>-1.31</v>
      </c>
      <c r="F86" s="18"/>
      <c r="G86" s="18">
        <v>-0.3</v>
      </c>
      <c r="H86" s="18">
        <v>-0.2</v>
      </c>
      <c r="I86" s="18">
        <v>1</v>
      </c>
      <c r="J86" s="20">
        <v>1.5525640163325249</v>
      </c>
      <c r="K86" s="20">
        <v>-0.47443656274503976</v>
      </c>
      <c r="L86" s="20"/>
      <c r="M86" s="20">
        <v>30.273820600000001</v>
      </c>
      <c r="N86" s="20">
        <v>139.65620000000001</v>
      </c>
      <c r="O86" s="20">
        <v>3.5345214</v>
      </c>
      <c r="P86" s="20">
        <v>1.2699</v>
      </c>
      <c r="Q86" s="20"/>
      <c r="R86" s="23"/>
      <c r="S86" s="23"/>
      <c r="T86" s="23"/>
      <c r="U86" s="23"/>
      <c r="V86" s="23"/>
      <c r="W86" s="23"/>
      <c r="X86" s="23"/>
      <c r="Y86" s="23"/>
      <c r="Z86" s="23"/>
      <c r="AA86" s="23"/>
      <c r="AB86" s="23"/>
      <c r="AC86" s="23"/>
      <c r="AD86" s="23"/>
      <c r="AE86" s="23"/>
      <c r="AF86" s="23"/>
      <c r="AG86" s="23"/>
      <c r="AH86" s="23"/>
      <c r="AI86" s="23"/>
      <c r="AJ86" s="23"/>
      <c r="AK86" s="23"/>
      <c r="AL86" s="23"/>
      <c r="AM86" s="23"/>
      <c r="AN86" s="23"/>
      <c r="AO86" s="16"/>
      <c r="AP86" s="32"/>
    </row>
    <row r="87" spans="1:42" ht="19" x14ac:dyDescent="0.25">
      <c r="A87" s="17">
        <f>1223.3+4</f>
        <v>1227.3</v>
      </c>
      <c r="B87" s="18">
        <v>-1.54</v>
      </c>
      <c r="C87" s="18">
        <v>-2.97</v>
      </c>
      <c r="D87" s="18">
        <v>1</v>
      </c>
      <c r="E87" s="18">
        <v>-1.06</v>
      </c>
      <c r="F87" s="18">
        <v>0.06</v>
      </c>
      <c r="G87" s="18">
        <v>-6.5000000000000002E-2</v>
      </c>
      <c r="H87" s="18">
        <v>-1.4999999999999999E-2</v>
      </c>
      <c r="I87" s="18">
        <v>2</v>
      </c>
      <c r="J87" s="20">
        <v>2.187907459848093</v>
      </c>
      <c r="K87" s="20">
        <v>0.91320849863341103</v>
      </c>
      <c r="L87" s="20"/>
      <c r="M87" s="20">
        <v>24.822905299999999</v>
      </c>
      <c r="N87" s="20">
        <v>63.149900000000002</v>
      </c>
      <c r="O87" s="20">
        <v>3.7122748000000003</v>
      </c>
      <c r="P87" s="20">
        <v>1.0685</v>
      </c>
      <c r="Q87" s="20"/>
      <c r="R87" s="23"/>
      <c r="S87" s="23"/>
      <c r="T87" s="23"/>
      <c r="U87" s="23"/>
      <c r="V87" s="23"/>
      <c r="W87" s="23"/>
      <c r="X87" s="23"/>
      <c r="Y87" s="23"/>
      <c r="Z87" s="23"/>
      <c r="AA87" s="23"/>
      <c r="AB87" s="23"/>
      <c r="AC87" s="23"/>
      <c r="AD87" s="23"/>
      <c r="AE87" s="23"/>
      <c r="AF87" s="23"/>
      <c r="AG87" s="23"/>
      <c r="AH87" s="23"/>
      <c r="AI87" s="23"/>
      <c r="AJ87" s="23"/>
      <c r="AK87" s="23"/>
      <c r="AL87" s="23"/>
      <c r="AM87" s="23"/>
      <c r="AN87" s="23"/>
      <c r="AO87" s="16"/>
      <c r="AP87" s="32"/>
    </row>
    <row r="88" spans="1:42" ht="19" x14ac:dyDescent="0.25">
      <c r="A88" s="17">
        <f>1261.9+4</f>
        <v>1265.9000000000001</v>
      </c>
      <c r="B88" s="18">
        <v>-1.44</v>
      </c>
      <c r="C88" s="18">
        <v>-2.73</v>
      </c>
      <c r="D88" s="18">
        <v>1</v>
      </c>
      <c r="E88" s="18">
        <v>-1.27</v>
      </c>
      <c r="F88" s="18"/>
      <c r="G88" s="18">
        <v>-0.2</v>
      </c>
      <c r="H88" s="18">
        <v>-0.09</v>
      </c>
      <c r="I88" s="18">
        <v>1</v>
      </c>
      <c r="J88" s="28">
        <v>2.12</v>
      </c>
      <c r="K88" s="28">
        <v>-0.69</v>
      </c>
      <c r="L88" s="28"/>
      <c r="M88" s="20">
        <v>16.4353418</v>
      </c>
      <c r="N88" s="20">
        <v>168.09710000000001</v>
      </c>
      <c r="O88" s="20">
        <v>2.9550331000000001</v>
      </c>
      <c r="P88" s="20">
        <v>1.611</v>
      </c>
      <c r="Q88" s="20"/>
      <c r="R88" s="23"/>
      <c r="S88" s="23"/>
      <c r="T88" s="23"/>
      <c r="U88" s="23"/>
      <c r="V88" s="23"/>
      <c r="W88" s="23"/>
      <c r="X88" s="23"/>
      <c r="Y88" s="23"/>
      <c r="Z88" s="23"/>
      <c r="AA88" s="23"/>
      <c r="AB88" s="23"/>
      <c r="AC88" s="23"/>
      <c r="AD88" s="23"/>
      <c r="AE88" s="23"/>
      <c r="AF88" s="23"/>
      <c r="AG88" s="23"/>
      <c r="AH88" s="23"/>
      <c r="AI88" s="23"/>
      <c r="AJ88" s="23"/>
      <c r="AK88" s="23"/>
      <c r="AL88" s="23"/>
      <c r="AM88" s="23"/>
      <c r="AN88" s="23"/>
      <c r="AO88" s="16"/>
      <c r="AP88" s="32"/>
    </row>
    <row r="89" spans="1:42" ht="19" x14ac:dyDescent="0.25">
      <c r="A89" s="17">
        <v>1273</v>
      </c>
      <c r="B89" s="18">
        <v>-1.48</v>
      </c>
      <c r="C89" s="18">
        <v>-2.88</v>
      </c>
      <c r="D89" s="18">
        <v>1</v>
      </c>
      <c r="E89" s="18">
        <v>-1.27</v>
      </c>
      <c r="F89" s="18"/>
      <c r="G89" s="18">
        <v>-0.2</v>
      </c>
      <c r="H89" s="18">
        <v>-0.13</v>
      </c>
      <c r="I89" s="18">
        <v>1</v>
      </c>
      <c r="J89" s="28"/>
      <c r="K89" s="28"/>
      <c r="L89" s="28"/>
      <c r="M89" s="20">
        <v>13.292431500000001</v>
      </c>
      <c r="N89" s="20">
        <v>158.81739999999999</v>
      </c>
      <c r="O89" s="20">
        <v>3.3875595999999999</v>
      </c>
      <c r="P89" s="20">
        <v>0.44057000000000002</v>
      </c>
      <c r="Q89" s="20"/>
      <c r="R89" s="23"/>
      <c r="S89" s="23"/>
      <c r="T89" s="23"/>
      <c r="U89" s="23"/>
      <c r="V89" s="23"/>
      <c r="W89" s="23"/>
      <c r="X89" s="23"/>
      <c r="Y89" s="23"/>
      <c r="Z89" s="23"/>
      <c r="AA89" s="23"/>
      <c r="AB89" s="23"/>
      <c r="AC89" s="23"/>
      <c r="AD89" s="23"/>
      <c r="AE89" s="23"/>
      <c r="AF89" s="23"/>
      <c r="AG89" s="23"/>
      <c r="AH89" s="23"/>
      <c r="AI89" s="23"/>
      <c r="AJ89" s="23"/>
      <c r="AK89" s="23"/>
      <c r="AL89" s="23"/>
      <c r="AM89" s="23"/>
      <c r="AN89" s="23"/>
      <c r="AO89" s="16"/>
      <c r="AP89" s="32"/>
    </row>
    <row r="90" spans="1:42" ht="19" x14ac:dyDescent="0.25">
      <c r="A90" s="17">
        <v>1284.9000000000001</v>
      </c>
      <c r="B90" s="18">
        <v>-1.24</v>
      </c>
      <c r="C90" s="18">
        <v>-2.41</v>
      </c>
      <c r="D90" s="18">
        <v>1</v>
      </c>
      <c r="E90" s="18">
        <v>-1.23</v>
      </c>
      <c r="F90" s="18"/>
      <c r="G90" s="18">
        <v>-0.21</v>
      </c>
      <c r="H90" s="18">
        <v>-0.12</v>
      </c>
      <c r="I90" s="18">
        <v>1</v>
      </c>
      <c r="J90" s="28">
        <v>1.36</v>
      </c>
      <c r="K90" s="28">
        <v>-0.69</v>
      </c>
      <c r="L90" s="28"/>
      <c r="M90" s="20">
        <v>26.487161100000002</v>
      </c>
      <c r="N90" s="20">
        <v>187.57820000000001</v>
      </c>
      <c r="O90" s="20">
        <v>4.1676260000000003</v>
      </c>
      <c r="P90" s="20">
        <v>1.6084000000000001</v>
      </c>
      <c r="Q90" s="20"/>
      <c r="R90" s="23"/>
      <c r="S90" s="23"/>
      <c r="T90" s="23"/>
      <c r="U90" s="23"/>
      <c r="V90" s="23"/>
      <c r="W90" s="23"/>
      <c r="X90" s="23"/>
      <c r="Y90" s="23"/>
      <c r="Z90" s="23"/>
      <c r="AA90" s="23"/>
      <c r="AB90" s="23"/>
      <c r="AC90" s="23"/>
      <c r="AD90" s="23"/>
      <c r="AE90" s="23"/>
      <c r="AF90" s="23"/>
      <c r="AG90" s="23"/>
      <c r="AH90" s="23"/>
      <c r="AI90" s="23"/>
      <c r="AJ90" s="23"/>
      <c r="AK90" s="23"/>
      <c r="AL90" s="23"/>
      <c r="AM90" s="23"/>
      <c r="AN90" s="23"/>
      <c r="AO90" s="16"/>
      <c r="AP90" s="32"/>
    </row>
    <row r="91" spans="1:42" ht="19" x14ac:dyDescent="0.25">
      <c r="A91" s="17">
        <f>1290.7+2.7</f>
        <v>1293.4000000000001</v>
      </c>
      <c r="B91" s="18">
        <v>-1.19</v>
      </c>
      <c r="C91" s="18">
        <v>-2.35</v>
      </c>
      <c r="D91" s="18">
        <v>1</v>
      </c>
      <c r="E91" s="18">
        <v>-1.38</v>
      </c>
      <c r="F91" s="18"/>
      <c r="G91" s="18">
        <v>-0.28999999999999998</v>
      </c>
      <c r="H91" s="18">
        <v>-0.15</v>
      </c>
      <c r="I91" s="18">
        <v>1</v>
      </c>
      <c r="J91" s="28">
        <v>2</v>
      </c>
      <c r="K91" s="28">
        <v>-0.63</v>
      </c>
      <c r="L91" s="28"/>
      <c r="M91" s="20">
        <v>28.853035599999998</v>
      </c>
      <c r="N91" s="20">
        <v>134.16050000000001</v>
      </c>
      <c r="O91" s="20">
        <v>3.3196469</v>
      </c>
      <c r="P91" s="20">
        <v>1.1496</v>
      </c>
      <c r="Q91" s="20"/>
      <c r="R91" s="23"/>
      <c r="S91" s="23"/>
      <c r="T91" s="23"/>
      <c r="U91" s="23"/>
      <c r="V91" s="23"/>
      <c r="W91" s="23"/>
      <c r="X91" s="23"/>
      <c r="Y91" s="23"/>
      <c r="Z91" s="23"/>
      <c r="AA91" s="23"/>
      <c r="AB91" s="23"/>
      <c r="AC91" s="23"/>
      <c r="AD91" s="23"/>
      <c r="AE91" s="23"/>
      <c r="AF91" s="23"/>
      <c r="AG91" s="23"/>
      <c r="AH91" s="23"/>
      <c r="AI91" s="23"/>
      <c r="AJ91" s="23"/>
      <c r="AK91" s="23"/>
      <c r="AL91" s="23"/>
      <c r="AM91" s="23"/>
      <c r="AN91" s="23"/>
      <c r="AO91" s="16"/>
      <c r="AP91" s="32"/>
    </row>
    <row r="92" spans="1:42" x14ac:dyDescent="0.2">
      <c r="A92" s="23"/>
      <c r="B92" s="23"/>
      <c r="C92" s="18"/>
      <c r="D92" s="18"/>
      <c r="E92" s="18"/>
      <c r="F92" s="18"/>
      <c r="G92" s="18"/>
      <c r="H92" s="18"/>
      <c r="I92" s="18"/>
      <c r="J92" s="18"/>
      <c r="K92" s="23"/>
      <c r="L92" s="23"/>
      <c r="M92" s="23"/>
      <c r="N92" s="23"/>
      <c r="O92" s="23"/>
      <c r="P92" s="23"/>
      <c r="Q92" s="23"/>
      <c r="R92" s="23"/>
      <c r="S92" s="23"/>
      <c r="T92" s="23"/>
      <c r="U92" s="23"/>
      <c r="V92" s="23"/>
      <c r="W92" s="23"/>
      <c r="X92" s="23"/>
      <c r="Y92" s="23"/>
      <c r="Z92" s="23"/>
      <c r="AA92" s="23"/>
      <c r="AB92" s="23"/>
      <c r="AC92" s="23"/>
      <c r="AD92" s="23"/>
      <c r="AE92" s="16"/>
      <c r="AF92" s="16"/>
      <c r="AG92" s="23"/>
      <c r="AH92" s="23"/>
      <c r="AI92" s="23"/>
      <c r="AJ92" s="23"/>
      <c r="AK92" s="18"/>
      <c r="AL92" s="18"/>
      <c r="AM92" s="18"/>
      <c r="AN92" s="18"/>
      <c r="AO92" s="16"/>
      <c r="AP92" s="23"/>
    </row>
    <row r="93" spans="1:42" x14ac:dyDescent="0.2">
      <c r="A93" s="23"/>
      <c r="B93" s="23"/>
      <c r="C93" s="18"/>
      <c r="D93" s="18"/>
      <c r="E93" s="19"/>
      <c r="F93" s="18"/>
      <c r="G93" s="18"/>
      <c r="H93" s="18"/>
      <c r="I93" s="18"/>
      <c r="J93" s="19"/>
      <c r="K93" s="23"/>
      <c r="L93" s="23"/>
      <c r="M93" s="23"/>
      <c r="N93" s="23"/>
      <c r="O93" s="23"/>
      <c r="P93" s="23"/>
      <c r="Q93" s="23"/>
      <c r="R93" s="23"/>
      <c r="S93" s="23"/>
      <c r="T93" s="23"/>
      <c r="U93" s="23"/>
      <c r="V93" s="23"/>
      <c r="W93" s="23"/>
      <c r="X93" s="23"/>
      <c r="Y93" s="23"/>
      <c r="Z93" s="23"/>
      <c r="AA93" s="23"/>
      <c r="AB93" s="23"/>
      <c r="AC93" s="23"/>
      <c r="AD93" s="23"/>
      <c r="AE93" s="16"/>
      <c r="AF93" s="16"/>
      <c r="AG93" s="23"/>
      <c r="AH93" s="23"/>
      <c r="AI93" s="23"/>
      <c r="AJ93" s="23"/>
      <c r="AK93" s="18"/>
      <c r="AL93" s="18"/>
      <c r="AM93" s="18"/>
      <c r="AN93" s="18"/>
      <c r="AO93" s="16"/>
      <c r="AP93" s="23"/>
    </row>
    <row r="94" spans="1:42" x14ac:dyDescent="0.2">
      <c r="A94" s="23"/>
      <c r="B94" s="23"/>
      <c r="C94" s="18"/>
      <c r="D94" s="18"/>
      <c r="E94" s="18"/>
      <c r="F94" s="18"/>
      <c r="G94" s="18"/>
      <c r="H94" s="18"/>
      <c r="I94" s="18"/>
      <c r="J94" s="18"/>
      <c r="K94" s="23"/>
      <c r="L94" s="23"/>
      <c r="M94" s="20">
        <f>AVERAGE(M4:M91)</f>
        <v>38.565712757965777</v>
      </c>
      <c r="N94" s="23"/>
      <c r="O94" s="23"/>
      <c r="P94" s="23"/>
      <c r="Q94" s="23"/>
      <c r="R94" s="23"/>
      <c r="S94" s="23"/>
      <c r="T94" s="23"/>
      <c r="U94" s="23"/>
      <c r="V94" s="23"/>
      <c r="W94" s="23"/>
      <c r="X94" s="23"/>
      <c r="Y94" s="23"/>
      <c r="Z94" s="23"/>
      <c r="AA94" s="23"/>
      <c r="AB94" s="23"/>
      <c r="AC94" s="23"/>
      <c r="AD94" s="23"/>
      <c r="AE94" s="16"/>
      <c r="AF94" s="16"/>
      <c r="AG94" s="23"/>
      <c r="AH94" s="23"/>
      <c r="AI94" s="23"/>
      <c r="AJ94" s="23"/>
      <c r="AK94" s="18"/>
      <c r="AL94" s="18"/>
      <c r="AM94" s="18"/>
      <c r="AN94" s="18"/>
      <c r="AO94" s="16"/>
      <c r="AP94" s="23"/>
    </row>
    <row r="95" spans="1:42" ht="19" x14ac:dyDescent="0.25">
      <c r="A95" s="71" t="s">
        <v>389</v>
      </c>
      <c r="B95" s="23"/>
      <c r="C95" s="18"/>
      <c r="D95" s="18"/>
      <c r="E95" s="18"/>
      <c r="F95" s="18"/>
      <c r="G95" s="18"/>
      <c r="H95" s="18"/>
      <c r="I95" s="18"/>
      <c r="J95" s="18"/>
      <c r="K95" s="23"/>
      <c r="L95" s="23"/>
      <c r="M95" s="23"/>
      <c r="N95" s="23"/>
      <c r="O95" s="23"/>
      <c r="P95" s="23"/>
      <c r="Q95" s="23"/>
      <c r="R95" s="23"/>
      <c r="S95" s="23"/>
      <c r="T95" s="23"/>
      <c r="U95" s="23"/>
      <c r="V95" s="23"/>
      <c r="W95" s="23"/>
      <c r="X95" s="23"/>
      <c r="Y95" s="23"/>
      <c r="Z95" s="23"/>
      <c r="AA95" s="23"/>
      <c r="AB95" s="23"/>
      <c r="AC95" s="23"/>
      <c r="AD95" s="23"/>
      <c r="AE95" s="16"/>
      <c r="AF95" s="16"/>
      <c r="AG95" s="23"/>
      <c r="AH95" s="23"/>
      <c r="AI95" s="23"/>
      <c r="AJ95" s="23"/>
      <c r="AK95" s="18"/>
      <c r="AL95" s="18"/>
      <c r="AM95" s="18"/>
      <c r="AN95" s="18"/>
      <c r="AO95" s="16"/>
      <c r="AP95" s="23"/>
    </row>
    <row r="96" spans="1:42" x14ac:dyDescent="0.2">
      <c r="A96" s="23"/>
      <c r="B96" s="23"/>
      <c r="C96" s="18"/>
      <c r="D96" s="18"/>
      <c r="E96" s="18"/>
      <c r="F96" s="18"/>
      <c r="G96" s="18"/>
      <c r="H96" s="18"/>
      <c r="I96" s="18"/>
      <c r="J96" s="18"/>
      <c r="K96" s="23"/>
      <c r="L96" s="23"/>
      <c r="M96" s="23"/>
      <c r="N96" s="23"/>
      <c r="O96" s="23"/>
      <c r="P96" s="23"/>
      <c r="Q96" s="23"/>
      <c r="R96" s="23"/>
      <c r="S96" s="23"/>
      <c r="T96" s="23"/>
      <c r="U96" s="23"/>
      <c r="V96" s="23"/>
      <c r="W96" s="23"/>
      <c r="X96" s="23"/>
      <c r="Y96" s="23"/>
      <c r="Z96" s="23"/>
      <c r="AA96" s="23"/>
      <c r="AB96" s="23"/>
      <c r="AC96" s="23"/>
      <c r="AD96" s="23"/>
      <c r="AE96" s="16"/>
      <c r="AF96" s="16"/>
      <c r="AG96" s="23"/>
      <c r="AH96" s="23"/>
      <c r="AI96" s="23"/>
      <c r="AJ96" s="23"/>
      <c r="AK96" s="18"/>
      <c r="AL96" s="18"/>
      <c r="AM96" s="18"/>
      <c r="AN96" s="18"/>
      <c r="AO96" s="16"/>
      <c r="AP96" s="23"/>
    </row>
    <row r="97" spans="1:42" x14ac:dyDescent="0.2">
      <c r="A97" s="23"/>
      <c r="B97" s="23"/>
      <c r="C97" s="18"/>
      <c r="D97" s="18"/>
      <c r="E97" s="18"/>
      <c r="F97" s="18"/>
      <c r="G97" s="18"/>
      <c r="H97" s="18"/>
      <c r="I97" s="18"/>
      <c r="J97" s="18"/>
      <c r="K97" s="23"/>
      <c r="L97" s="23"/>
      <c r="M97" s="23"/>
      <c r="N97" s="23"/>
      <c r="O97" s="23"/>
      <c r="P97" s="23"/>
      <c r="Q97" s="23"/>
      <c r="R97" s="23"/>
      <c r="S97" s="23"/>
      <c r="T97" s="23"/>
      <c r="U97" s="23"/>
      <c r="V97" s="23"/>
      <c r="W97" s="23"/>
      <c r="X97" s="23"/>
      <c r="Y97" s="23"/>
      <c r="Z97" s="23"/>
      <c r="AA97" s="23"/>
      <c r="AB97" s="23"/>
      <c r="AC97" s="23"/>
      <c r="AD97" s="23"/>
      <c r="AE97" s="16"/>
      <c r="AF97" s="16"/>
      <c r="AG97" s="23"/>
      <c r="AH97" s="23"/>
      <c r="AI97" s="23"/>
      <c r="AJ97" s="23"/>
      <c r="AK97" s="18"/>
      <c r="AL97" s="18"/>
      <c r="AM97" s="18"/>
      <c r="AN97" s="18"/>
      <c r="AO97" s="16"/>
      <c r="AP97" s="23"/>
    </row>
    <row r="98" spans="1:42" x14ac:dyDescent="0.2">
      <c r="A98" s="23"/>
      <c r="B98" s="23"/>
      <c r="C98" s="18"/>
      <c r="D98" s="18"/>
      <c r="E98" s="18"/>
      <c r="F98" s="18"/>
      <c r="G98" s="18"/>
      <c r="H98" s="18"/>
      <c r="I98" s="18"/>
      <c r="J98" s="18"/>
      <c r="K98" s="23"/>
      <c r="L98" s="23"/>
      <c r="M98" s="23"/>
      <c r="N98" s="23"/>
      <c r="O98" s="23"/>
      <c r="P98" s="23"/>
      <c r="Q98" s="23"/>
      <c r="R98" s="23"/>
      <c r="S98" s="23"/>
      <c r="T98" s="23"/>
      <c r="U98" s="23"/>
      <c r="V98" s="23"/>
      <c r="W98" s="23"/>
      <c r="X98" s="23"/>
      <c r="Y98" s="23"/>
      <c r="Z98" s="23"/>
      <c r="AA98" s="23"/>
      <c r="AB98" s="23"/>
      <c r="AC98" s="23"/>
      <c r="AD98" s="23"/>
      <c r="AE98" s="16"/>
      <c r="AF98" s="16"/>
      <c r="AG98" s="23"/>
      <c r="AH98" s="23"/>
      <c r="AI98" s="23"/>
      <c r="AJ98" s="23"/>
      <c r="AK98" s="18"/>
      <c r="AL98" s="18"/>
      <c r="AM98" s="18"/>
      <c r="AN98" s="18"/>
      <c r="AO98" s="16"/>
      <c r="AP98" s="23"/>
    </row>
    <row r="101" spans="1:42" x14ac:dyDescent="0.2">
      <c r="J101" s="87"/>
    </row>
    <row r="102" spans="1:42" x14ac:dyDescent="0.2">
      <c r="J102" s="87"/>
    </row>
  </sheetData>
  <mergeCells count="3">
    <mergeCell ref="B1:P1"/>
    <mergeCell ref="R1:AN1"/>
    <mergeCell ref="AO1:A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A24" sqref="A24"/>
    </sheetView>
  </sheetViews>
  <sheetFormatPr baseColWidth="10" defaultRowHeight="16" x14ac:dyDescent="0.2"/>
  <sheetData>
    <row r="1" spans="1:13" ht="22" x14ac:dyDescent="0.25">
      <c r="A1" s="13" t="s">
        <v>40</v>
      </c>
      <c r="B1" s="13" t="s">
        <v>2</v>
      </c>
      <c r="C1" s="3" t="s">
        <v>7</v>
      </c>
      <c r="D1" s="13" t="s">
        <v>41</v>
      </c>
      <c r="E1" s="13"/>
      <c r="F1" s="3" t="s">
        <v>37</v>
      </c>
      <c r="G1" s="3" t="s">
        <v>32</v>
      </c>
      <c r="H1" s="36"/>
      <c r="I1" s="3" t="s">
        <v>42</v>
      </c>
      <c r="J1" s="3" t="s">
        <v>43</v>
      </c>
      <c r="K1" s="3" t="s">
        <v>44</v>
      </c>
      <c r="L1" s="3" t="s">
        <v>45</v>
      </c>
      <c r="M1" s="13"/>
    </row>
    <row r="2" spans="1:13" ht="19" x14ac:dyDescent="0.25">
      <c r="A2" s="13"/>
      <c r="B2" s="13" t="s">
        <v>46</v>
      </c>
      <c r="C2" s="3" t="s">
        <v>17</v>
      </c>
      <c r="D2" s="13"/>
      <c r="E2" s="13"/>
      <c r="F2" s="3" t="s">
        <v>17</v>
      </c>
      <c r="G2" s="3" t="s">
        <v>17</v>
      </c>
      <c r="H2" s="36"/>
      <c r="I2" s="3" t="s">
        <v>47</v>
      </c>
      <c r="J2" s="3" t="s">
        <v>47</v>
      </c>
      <c r="K2" s="3" t="s">
        <v>47</v>
      </c>
      <c r="L2" s="3" t="s">
        <v>47</v>
      </c>
      <c r="M2" s="13"/>
    </row>
    <row r="3" spans="1:13" ht="19" x14ac:dyDescent="0.25">
      <c r="A3" s="37" t="s">
        <v>48</v>
      </c>
      <c r="B3" s="38">
        <v>0.4</v>
      </c>
      <c r="C3" s="39">
        <v>-1.4062629804009186</v>
      </c>
      <c r="D3" s="39">
        <v>2.6265000563195477E-2</v>
      </c>
      <c r="E3" s="16"/>
      <c r="F3" s="18">
        <v>4.0929142986090401</v>
      </c>
      <c r="G3" s="18">
        <v>-0.56517837007078697</v>
      </c>
      <c r="H3" s="18"/>
      <c r="I3" s="16">
        <v>81.16</v>
      </c>
      <c r="J3" s="16">
        <v>2.27</v>
      </c>
      <c r="K3" s="16">
        <v>16.57</v>
      </c>
      <c r="L3" s="16">
        <v>0</v>
      </c>
      <c r="M3" s="16"/>
    </row>
    <row r="4" spans="1:13" ht="19" x14ac:dyDescent="0.25">
      <c r="A4" s="37" t="s">
        <v>49</v>
      </c>
      <c r="B4" s="38">
        <v>1.9</v>
      </c>
      <c r="C4" s="39">
        <v>-1.3939013204327111</v>
      </c>
      <c r="D4" s="39">
        <v>3.3569847796061848E-2</v>
      </c>
      <c r="E4" s="16"/>
      <c r="F4" s="18">
        <v>5.0263335429182296</v>
      </c>
      <c r="G4" s="18">
        <v>0.54203893353499</v>
      </c>
      <c r="H4" s="18"/>
      <c r="I4" s="16">
        <v>83.16</v>
      </c>
      <c r="J4" s="16">
        <v>1.89</v>
      </c>
      <c r="K4" s="16">
        <v>14.95</v>
      </c>
      <c r="L4" s="16">
        <v>0</v>
      </c>
      <c r="M4" s="16"/>
    </row>
    <row r="5" spans="1:13" ht="19" x14ac:dyDescent="0.25">
      <c r="A5" s="37" t="s">
        <v>50</v>
      </c>
      <c r="B5" s="38">
        <v>4.4000000000000004</v>
      </c>
      <c r="C5" s="39">
        <v>-1.4675650398001672</v>
      </c>
      <c r="D5" s="39">
        <v>3.4712709577712234E-2</v>
      </c>
      <c r="E5" s="16"/>
      <c r="F5" s="18">
        <v>4.91656757343483</v>
      </c>
      <c r="G5" s="18">
        <v>0.48283107149509702</v>
      </c>
      <c r="H5" s="18"/>
      <c r="I5" s="16">
        <v>83.97</v>
      </c>
      <c r="J5" s="16">
        <v>2.9</v>
      </c>
      <c r="K5" s="16">
        <v>13.13</v>
      </c>
      <c r="L5" s="16">
        <v>0</v>
      </c>
      <c r="M5" s="16"/>
    </row>
    <row r="6" spans="1:13" ht="19" x14ac:dyDescent="0.25">
      <c r="A6" s="37" t="s">
        <v>51</v>
      </c>
      <c r="B6" s="38">
        <v>7.4</v>
      </c>
      <c r="C6" s="39">
        <v>-1.3906918891340991</v>
      </c>
      <c r="D6" s="39">
        <v>2.9760259166393622E-2</v>
      </c>
      <c r="E6" s="16"/>
      <c r="F6" s="18">
        <v>5.0882719440904296</v>
      </c>
      <c r="G6" s="18">
        <v>0.48232662201365201</v>
      </c>
      <c r="H6" s="18"/>
      <c r="I6" s="16">
        <v>88.92</v>
      </c>
      <c r="J6" s="16">
        <v>1.53</v>
      </c>
      <c r="K6" s="16">
        <v>9.5500000000000007</v>
      </c>
      <c r="L6" s="16">
        <v>0</v>
      </c>
      <c r="M6" s="16"/>
    </row>
    <row r="7" spans="1:13" ht="19" x14ac:dyDescent="0.25">
      <c r="A7" s="37" t="s">
        <v>52</v>
      </c>
      <c r="B7" s="38">
        <v>19.399999999999999</v>
      </c>
      <c r="C7" s="39">
        <v>-1.3884320030885799</v>
      </c>
      <c r="D7" s="39">
        <v>4.1030616153689234E-2</v>
      </c>
      <c r="E7" s="16"/>
      <c r="F7" s="18">
        <v>4.2581303830254704</v>
      </c>
      <c r="G7" s="18">
        <v>0.22979998923411701</v>
      </c>
      <c r="H7" s="18"/>
      <c r="I7" s="16">
        <v>79.77</v>
      </c>
      <c r="J7" s="16">
        <v>7.79</v>
      </c>
      <c r="K7" s="16">
        <v>12.44</v>
      </c>
      <c r="L7" s="16">
        <v>0</v>
      </c>
      <c r="M7" s="16"/>
    </row>
    <row r="8" spans="1:13" ht="19" x14ac:dyDescent="0.25">
      <c r="A8" s="37" t="s">
        <v>53</v>
      </c>
      <c r="B8" s="38">
        <v>20.9</v>
      </c>
      <c r="C8" s="39">
        <v>-1.374586443754322</v>
      </c>
      <c r="D8" s="39">
        <v>3.8881878674806185E-2</v>
      </c>
      <c r="E8" s="16"/>
      <c r="F8" s="18">
        <v>4.5261558627845</v>
      </c>
      <c r="G8" s="18">
        <v>0.123529953989785</v>
      </c>
      <c r="H8" s="18"/>
      <c r="I8" s="16">
        <v>85.65</v>
      </c>
      <c r="J8" s="16">
        <v>6.42</v>
      </c>
      <c r="K8" s="16">
        <v>7.94</v>
      </c>
      <c r="L8" s="16">
        <v>0</v>
      </c>
      <c r="M8" s="16"/>
    </row>
    <row r="9" spans="1:13" ht="19" x14ac:dyDescent="0.25">
      <c r="A9" s="37" t="s">
        <v>54</v>
      </c>
      <c r="B9" s="38">
        <v>27.4</v>
      </c>
      <c r="C9" s="39">
        <v>-1.2890675970018695</v>
      </c>
      <c r="D9" s="39">
        <v>3.4865887164169183E-2</v>
      </c>
      <c r="E9" s="16"/>
      <c r="F9" s="18">
        <v>4.5745386821277103</v>
      </c>
      <c r="G9" s="18">
        <v>0.121250827160956</v>
      </c>
      <c r="H9" s="18"/>
      <c r="I9" s="16">
        <v>89.62</v>
      </c>
      <c r="J9" s="16">
        <v>5.63</v>
      </c>
      <c r="K9" s="16">
        <v>4.75</v>
      </c>
      <c r="L9" s="16">
        <v>0</v>
      </c>
      <c r="M9" s="16"/>
    </row>
    <row r="10" spans="1:13" ht="19" x14ac:dyDescent="0.25">
      <c r="A10" s="37" t="s">
        <v>55</v>
      </c>
      <c r="B10" s="38">
        <v>34.9</v>
      </c>
      <c r="C10" s="39">
        <v>-1.1051432624249458</v>
      </c>
      <c r="D10" s="39">
        <v>3.2597525379097367E-2</v>
      </c>
      <c r="E10" s="16"/>
      <c r="F10" s="18">
        <v>3.4149641384355398</v>
      </c>
      <c r="G10" s="18">
        <v>-0.51274553363755904</v>
      </c>
      <c r="H10" s="18"/>
      <c r="I10" s="16">
        <v>36.549999999999997</v>
      </c>
      <c r="J10" s="16">
        <v>11.65</v>
      </c>
      <c r="K10" s="16">
        <v>51.8</v>
      </c>
      <c r="L10" s="16">
        <v>0</v>
      </c>
      <c r="M10" s="16"/>
    </row>
    <row r="11" spans="1:13" ht="19" x14ac:dyDescent="0.25">
      <c r="A11" s="37" t="s">
        <v>56</v>
      </c>
      <c r="B11" s="38">
        <v>38.4</v>
      </c>
      <c r="C11" s="39">
        <v>-1.3881419811360152</v>
      </c>
      <c r="D11" s="39">
        <v>3.814961935416962E-2</v>
      </c>
      <c r="E11" s="16"/>
      <c r="F11" s="18">
        <v>3.9360326828296799</v>
      </c>
      <c r="G11" s="18">
        <v>-0.238168232534269</v>
      </c>
      <c r="H11" s="18"/>
      <c r="I11" s="16">
        <v>51.78</v>
      </c>
      <c r="J11" s="16">
        <v>9.23</v>
      </c>
      <c r="K11" s="16">
        <v>38.99</v>
      </c>
      <c r="L11" s="16">
        <v>0</v>
      </c>
      <c r="M11" s="16"/>
    </row>
    <row r="12" spans="1:13" ht="19" x14ac:dyDescent="0.25">
      <c r="A12" s="37" t="s">
        <v>57</v>
      </c>
      <c r="B12" s="38">
        <v>44.4</v>
      </c>
      <c r="C12" s="39">
        <v>-1.3271626801070191</v>
      </c>
      <c r="D12" s="39">
        <v>2.942891850633253E-2</v>
      </c>
      <c r="E12" s="16"/>
      <c r="F12" s="18">
        <v>1.70561303915193</v>
      </c>
      <c r="G12" s="18">
        <v>1.36949250614034</v>
      </c>
      <c r="H12" s="18"/>
      <c r="I12" s="16">
        <v>87.56</v>
      </c>
      <c r="J12" s="16">
        <v>2.76</v>
      </c>
      <c r="K12" s="16">
        <v>9.67</v>
      </c>
      <c r="L12" s="16">
        <v>0</v>
      </c>
      <c r="M12" s="16"/>
    </row>
    <row r="13" spans="1:13" ht="19" x14ac:dyDescent="0.25">
      <c r="A13" s="37" t="s">
        <v>58</v>
      </c>
      <c r="B13" s="38">
        <v>46.4</v>
      </c>
      <c r="C13" s="39">
        <v>-1.4440277891527575</v>
      </c>
      <c r="D13" s="39">
        <v>2.7753121223125503E-2</v>
      </c>
      <c r="E13" s="16"/>
      <c r="F13" s="18">
        <v>4.8270670442514998</v>
      </c>
      <c r="G13" s="18">
        <v>0.13642043837386</v>
      </c>
      <c r="H13" s="18"/>
      <c r="I13" s="16">
        <v>85.94</v>
      </c>
      <c r="J13" s="16">
        <v>3.17</v>
      </c>
      <c r="K13" s="16">
        <v>10.89</v>
      </c>
      <c r="L13" s="16">
        <v>0</v>
      </c>
      <c r="M13" s="16"/>
    </row>
    <row r="14" spans="1:13" ht="19" x14ac:dyDescent="0.25">
      <c r="A14" s="37" t="s">
        <v>59</v>
      </c>
      <c r="B14" s="38">
        <v>49.4</v>
      </c>
      <c r="C14" s="39">
        <v>-1.3875757719311599</v>
      </c>
      <c r="D14" s="39">
        <v>4.7770890150195908E-2</v>
      </c>
      <c r="E14" s="16"/>
      <c r="F14" s="18">
        <v>4.8380891624606397</v>
      </c>
      <c r="G14" s="18">
        <v>0.18678628109877199</v>
      </c>
      <c r="H14" s="18"/>
      <c r="I14" s="16">
        <v>85.37</v>
      </c>
      <c r="J14" s="16">
        <v>3.01</v>
      </c>
      <c r="K14" s="16">
        <v>11.62</v>
      </c>
      <c r="L14" s="16">
        <v>0</v>
      </c>
      <c r="M14" s="16"/>
    </row>
    <row r="15" spans="1:13" ht="19" x14ac:dyDescent="0.25">
      <c r="A15" s="37" t="s">
        <v>60</v>
      </c>
      <c r="B15" s="38">
        <v>52.4</v>
      </c>
      <c r="C15" s="39">
        <v>-1.253429739759615</v>
      </c>
      <c r="D15" s="39">
        <v>3.5671581899821642E-2</v>
      </c>
      <c r="E15" s="16"/>
      <c r="F15" s="18">
        <v>4.5192022814829604</v>
      </c>
      <c r="G15" s="18">
        <v>0.53968902486150006</v>
      </c>
      <c r="H15" s="18"/>
      <c r="I15" s="16">
        <v>49.41</v>
      </c>
      <c r="J15" s="16">
        <v>11.66</v>
      </c>
      <c r="K15" s="16">
        <v>38.93</v>
      </c>
      <c r="L15" s="16">
        <v>0</v>
      </c>
      <c r="M15" s="16"/>
    </row>
    <row r="16" spans="1:13" ht="19" x14ac:dyDescent="0.25">
      <c r="A16" s="37" t="s">
        <v>61</v>
      </c>
      <c r="B16" s="38">
        <v>53.9</v>
      </c>
      <c r="C16" s="39">
        <v>-1.3038417335731189</v>
      </c>
      <c r="D16" s="39">
        <v>3.0548831135487439E-2</v>
      </c>
      <c r="E16" s="16"/>
      <c r="F16" s="18">
        <v>4.5495309300947397</v>
      </c>
      <c r="G16" s="18">
        <v>0.53604173949823197</v>
      </c>
      <c r="H16" s="18"/>
      <c r="I16" s="16">
        <v>51.19</v>
      </c>
      <c r="J16" s="16">
        <v>15.94</v>
      </c>
      <c r="K16" s="16">
        <v>32.86</v>
      </c>
      <c r="L16" s="16">
        <v>0</v>
      </c>
      <c r="M16" s="16"/>
    </row>
    <row r="17" spans="1:13" ht="19" x14ac:dyDescent="0.25">
      <c r="A17" s="37" t="s">
        <v>62</v>
      </c>
      <c r="B17" s="38">
        <v>56.92</v>
      </c>
      <c r="C17" s="39">
        <v>-1.2755973220137662</v>
      </c>
      <c r="D17" s="39">
        <v>3.3485361728186523E-2</v>
      </c>
      <c r="E17" s="16"/>
      <c r="F17" s="18">
        <v>4.6825808406285701</v>
      </c>
      <c r="G17" s="18">
        <v>0.54760389330261705</v>
      </c>
      <c r="H17" s="18"/>
      <c r="I17" s="16">
        <v>63.18</v>
      </c>
      <c r="J17" s="16">
        <v>13.1</v>
      </c>
      <c r="K17" s="16">
        <v>23.72</v>
      </c>
      <c r="L17" s="16">
        <v>0</v>
      </c>
      <c r="M17" s="16"/>
    </row>
    <row r="18" spans="1:13" ht="19" x14ac:dyDescent="0.25">
      <c r="A18" s="37" t="s">
        <v>63</v>
      </c>
      <c r="B18" s="38">
        <v>58.4</v>
      </c>
      <c r="C18" s="39">
        <v>-1.3904800383806037</v>
      </c>
      <c r="D18" s="39">
        <v>3.3080371126742066E-2</v>
      </c>
      <c r="E18" s="16"/>
      <c r="F18" s="18">
        <v>4.9723820733171697</v>
      </c>
      <c r="G18" s="18">
        <v>0.65809764463767095</v>
      </c>
      <c r="H18" s="18"/>
      <c r="I18" s="16">
        <v>70.989999999999995</v>
      </c>
      <c r="J18" s="16">
        <v>11.76</v>
      </c>
      <c r="K18" s="16">
        <v>17.25</v>
      </c>
      <c r="L18" s="16">
        <v>0</v>
      </c>
      <c r="M18" s="16"/>
    </row>
    <row r="19" spans="1:13" ht="19" x14ac:dyDescent="0.25">
      <c r="A19" s="37" t="s">
        <v>64</v>
      </c>
      <c r="B19" s="38">
        <v>64.900000000000006</v>
      </c>
      <c r="C19" s="39">
        <v>-1.1289540450239999</v>
      </c>
      <c r="D19" s="39">
        <v>2.7145523132011903E-2</v>
      </c>
      <c r="E19" s="16"/>
      <c r="F19" s="18">
        <v>4.2773715302238697</v>
      </c>
      <c r="G19" s="18">
        <v>-4.2991842693288797E-2</v>
      </c>
      <c r="H19" s="18"/>
      <c r="I19" s="16">
        <v>49.1</v>
      </c>
      <c r="J19" s="16">
        <v>13.08</v>
      </c>
      <c r="K19" s="16">
        <v>37.82</v>
      </c>
      <c r="L19" s="16">
        <v>0</v>
      </c>
      <c r="M19" s="16"/>
    </row>
    <row r="20" spans="1:13" ht="19" x14ac:dyDescent="0.25">
      <c r="A20" s="37" t="s">
        <v>65</v>
      </c>
      <c r="B20" s="38">
        <v>67.900000000000006</v>
      </c>
      <c r="C20" s="39">
        <v>-1.2611937325142097</v>
      </c>
      <c r="D20" s="39">
        <v>2.852923025381025E-2</v>
      </c>
      <c r="E20" s="16"/>
      <c r="F20" s="18">
        <v>3.9553026249765102</v>
      </c>
      <c r="G20" s="18">
        <v>-1.8402143851699301E-2</v>
      </c>
      <c r="H20" s="18"/>
      <c r="I20" s="16">
        <v>43.53</v>
      </c>
      <c r="J20" s="16">
        <v>16.5</v>
      </c>
      <c r="K20" s="16">
        <v>39.97</v>
      </c>
      <c r="L20" s="16">
        <v>0</v>
      </c>
      <c r="M20" s="16"/>
    </row>
    <row r="21" spans="1:13" ht="19" x14ac:dyDescent="0.25">
      <c r="A21" s="37" t="s">
        <v>66</v>
      </c>
      <c r="B21" s="38">
        <v>70.900000000000006</v>
      </c>
      <c r="C21" s="39">
        <v>-1.3386426711767818</v>
      </c>
      <c r="D21" s="39">
        <v>3.1708248188368683E-2</v>
      </c>
      <c r="E21" s="16"/>
      <c r="F21" s="18">
        <v>4.2157836041752397</v>
      </c>
      <c r="G21" s="18">
        <v>2.6018452223621001E-2</v>
      </c>
      <c r="H21" s="18"/>
      <c r="I21" s="16">
        <v>65.239999999999995</v>
      </c>
      <c r="J21" s="16">
        <v>10.58</v>
      </c>
      <c r="K21" s="16">
        <v>24.17</v>
      </c>
      <c r="L21" s="16">
        <v>0</v>
      </c>
      <c r="M21" s="16"/>
    </row>
    <row r="22" spans="1:13" x14ac:dyDescent="0.2">
      <c r="A22" s="16"/>
      <c r="B22" s="16"/>
      <c r="C22" s="16"/>
      <c r="D22" s="16"/>
      <c r="E22" s="16"/>
      <c r="F22" s="18"/>
      <c r="G22" s="18"/>
      <c r="H22" s="18"/>
      <c r="I22" s="16"/>
      <c r="J22" s="16"/>
      <c r="K22" s="16"/>
      <c r="L22" s="16"/>
      <c r="M22" s="16"/>
    </row>
    <row r="23" spans="1:13" x14ac:dyDescent="0.2">
      <c r="A23" s="16"/>
      <c r="B23" s="16"/>
      <c r="C23" s="16"/>
      <c r="D23" s="16"/>
      <c r="E23" s="16"/>
      <c r="F23" s="18"/>
      <c r="G23" s="18"/>
      <c r="H23" s="18"/>
      <c r="I23" s="16"/>
      <c r="J23" s="16"/>
      <c r="K23" s="16"/>
      <c r="L23" s="16"/>
      <c r="M23" s="16"/>
    </row>
    <row r="24" spans="1:13" ht="19" x14ac:dyDescent="0.25">
      <c r="A24" s="71" t="s">
        <v>389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0"/>
  <sheetViews>
    <sheetView topLeftCell="B80" workbookViewId="0">
      <selection activeCell="A12" sqref="A12:A89"/>
    </sheetView>
  </sheetViews>
  <sheetFormatPr baseColWidth="10" defaultRowHeight="19" x14ac:dyDescent="0.25"/>
  <cols>
    <col min="1" max="1" width="17.83203125" style="14" customWidth="1"/>
    <col min="2" max="2" width="23.83203125" style="16" customWidth="1"/>
    <col min="3" max="3" width="14.1640625" style="16" customWidth="1"/>
    <col min="4" max="4" width="15" style="56" customWidth="1"/>
    <col min="5" max="5" width="10.6640625" style="46" customWidth="1"/>
    <col min="6" max="6" width="7" style="46" customWidth="1"/>
    <col min="7" max="7" width="15.33203125" style="46" customWidth="1"/>
    <col min="8" max="8" width="11" style="47" customWidth="1"/>
    <col min="9" max="10" width="17.1640625" style="46" customWidth="1"/>
    <col min="11" max="11" width="5.33203125" style="46" customWidth="1"/>
    <col min="12" max="12" width="10.83203125" style="46"/>
    <col min="13" max="13" width="13.33203125" style="47" customWidth="1"/>
    <col min="14" max="14" width="6.5" style="46" customWidth="1"/>
    <col min="15" max="15" width="17.1640625" style="46" customWidth="1"/>
    <col min="16" max="16" width="15.6640625" style="66" customWidth="1"/>
    <col min="17" max="17" width="14.5" style="48" customWidth="1"/>
    <col min="18" max="18" width="15.83203125" style="67" customWidth="1"/>
  </cols>
  <sheetData>
    <row r="1" spans="1:20" ht="26" x14ac:dyDescent="0.3">
      <c r="A1" s="40" t="s">
        <v>67</v>
      </c>
      <c r="B1" s="90" t="s">
        <v>1</v>
      </c>
      <c r="C1" s="91"/>
      <c r="D1" s="91"/>
      <c r="E1" s="91"/>
      <c r="F1" s="91"/>
      <c r="G1" s="91"/>
      <c r="H1" s="91"/>
      <c r="I1" s="91"/>
      <c r="J1" s="91"/>
      <c r="K1" s="91"/>
      <c r="L1" s="91"/>
      <c r="M1" s="91"/>
      <c r="N1" s="91"/>
      <c r="O1" s="91"/>
      <c r="P1" s="91"/>
      <c r="Q1" s="91"/>
      <c r="R1" s="91"/>
      <c r="S1" s="92"/>
    </row>
    <row r="2" spans="1:20" ht="22" x14ac:dyDescent="0.25">
      <c r="A2" s="2" t="s">
        <v>2</v>
      </c>
      <c r="B2" s="2" t="s">
        <v>68</v>
      </c>
      <c r="C2" s="3" t="s">
        <v>3</v>
      </c>
      <c r="D2" s="3" t="s">
        <v>4</v>
      </c>
      <c r="E2" s="41" t="s">
        <v>5</v>
      </c>
      <c r="F2" s="42" t="s">
        <v>6</v>
      </c>
      <c r="G2" s="41" t="s">
        <v>69</v>
      </c>
      <c r="H2" s="41" t="s">
        <v>5</v>
      </c>
      <c r="I2" s="41" t="s">
        <v>70</v>
      </c>
      <c r="J2" s="41" t="s">
        <v>71</v>
      </c>
      <c r="K2" s="42" t="s">
        <v>6</v>
      </c>
      <c r="L2" s="41" t="s">
        <v>185</v>
      </c>
      <c r="M2" s="41" t="s">
        <v>186</v>
      </c>
      <c r="N2" s="43"/>
      <c r="O2" s="4" t="s">
        <v>12</v>
      </c>
      <c r="P2" s="57" t="s">
        <v>13</v>
      </c>
      <c r="Q2" s="44" t="s">
        <v>14</v>
      </c>
      <c r="R2" s="58" t="s">
        <v>15</v>
      </c>
      <c r="S2" s="4" t="s">
        <v>72</v>
      </c>
    </row>
    <row r="3" spans="1:20" x14ac:dyDescent="0.25">
      <c r="A3" s="2" t="s">
        <v>46</v>
      </c>
      <c r="B3" s="2"/>
      <c r="C3" s="3" t="s">
        <v>17</v>
      </c>
      <c r="D3" s="3" t="s">
        <v>17</v>
      </c>
      <c r="E3" s="41" t="s">
        <v>17</v>
      </c>
      <c r="F3" s="42"/>
      <c r="G3" s="41" t="s">
        <v>17</v>
      </c>
      <c r="H3" s="41" t="s">
        <v>17</v>
      </c>
      <c r="I3" s="41" t="s">
        <v>17</v>
      </c>
      <c r="J3" s="41" t="s">
        <v>17</v>
      </c>
      <c r="K3" s="42"/>
      <c r="L3" s="41" t="s">
        <v>17</v>
      </c>
      <c r="M3" s="41" t="s">
        <v>17</v>
      </c>
      <c r="N3" s="43"/>
      <c r="O3" s="4" t="s">
        <v>18</v>
      </c>
      <c r="P3" s="57" t="s">
        <v>19</v>
      </c>
      <c r="Q3" s="44" t="s">
        <v>18</v>
      </c>
      <c r="R3" s="58" t="s">
        <v>19</v>
      </c>
      <c r="S3" s="45"/>
    </row>
    <row r="4" spans="1:20" x14ac:dyDescent="0.25">
      <c r="A4" s="37">
        <f>831.4*0.304</f>
        <v>252.7456</v>
      </c>
      <c r="B4" s="17" t="s">
        <v>73</v>
      </c>
      <c r="C4" s="46">
        <v>-1.48</v>
      </c>
      <c r="D4" s="46">
        <v>-2.82</v>
      </c>
      <c r="F4" s="47">
        <v>1</v>
      </c>
      <c r="G4" s="46">
        <v>-0.43</v>
      </c>
      <c r="H4" s="46"/>
      <c r="I4" s="46">
        <v>0.28999999999999998</v>
      </c>
      <c r="J4" s="46">
        <v>0.17</v>
      </c>
      <c r="K4" s="47">
        <v>1</v>
      </c>
      <c r="L4" s="46">
        <v>1.6</v>
      </c>
      <c r="M4" s="46">
        <v>1.2</v>
      </c>
      <c r="N4" s="48"/>
      <c r="O4" s="27">
        <v>647.79999999999995</v>
      </c>
      <c r="P4" s="59">
        <v>41.6</v>
      </c>
      <c r="Q4" s="49">
        <v>0.56999999999999995</v>
      </c>
      <c r="R4" s="60">
        <v>2.46</v>
      </c>
      <c r="S4" s="45"/>
    </row>
    <row r="5" spans="1:20" x14ac:dyDescent="0.25">
      <c r="A5" s="37">
        <f>881*0.304</f>
        <v>267.82400000000001</v>
      </c>
      <c r="B5" s="17" t="s">
        <v>74</v>
      </c>
      <c r="C5" s="46">
        <v>-1.32</v>
      </c>
      <c r="D5" s="46">
        <v>-2.73</v>
      </c>
      <c r="F5" s="47">
        <v>1</v>
      </c>
      <c r="G5" s="46">
        <v>-0.42</v>
      </c>
      <c r="H5" s="46"/>
      <c r="I5" s="46">
        <v>0.28999999999999998</v>
      </c>
      <c r="J5" s="46">
        <v>0.13</v>
      </c>
      <c r="K5" s="47">
        <v>1</v>
      </c>
      <c r="L5" s="46">
        <v>1.9</v>
      </c>
      <c r="M5" s="46">
        <v>3.42</v>
      </c>
      <c r="N5" s="48"/>
      <c r="O5" s="27">
        <v>776.7</v>
      </c>
      <c r="P5" s="59">
        <v>35.700000000000003</v>
      </c>
      <c r="Q5" s="49">
        <v>0.42</v>
      </c>
      <c r="R5" s="60">
        <v>4.22</v>
      </c>
      <c r="S5" s="45"/>
    </row>
    <row r="6" spans="1:20" x14ac:dyDescent="0.25">
      <c r="A6" s="37">
        <f>960*0.304</f>
        <v>291.83999999999997</v>
      </c>
      <c r="B6" s="37" t="s">
        <v>75</v>
      </c>
      <c r="C6" s="46">
        <v>-1.41</v>
      </c>
      <c r="D6" s="46">
        <v>-2.81</v>
      </c>
      <c r="F6" s="47">
        <v>1</v>
      </c>
      <c r="G6" s="46">
        <v>-0.4</v>
      </c>
      <c r="H6" s="46"/>
      <c r="I6" s="46">
        <v>0.31</v>
      </c>
      <c r="J6" s="46">
        <v>0.19</v>
      </c>
      <c r="K6" s="47">
        <v>1</v>
      </c>
      <c r="L6" s="46">
        <v>2.0099999999999998</v>
      </c>
      <c r="M6" s="46">
        <v>3.26</v>
      </c>
      <c r="N6" s="48"/>
      <c r="O6" s="27">
        <v>352.9</v>
      </c>
      <c r="P6" s="59">
        <v>54.8</v>
      </c>
      <c r="Q6" s="49">
        <v>0.72</v>
      </c>
      <c r="R6" s="60">
        <v>2.41</v>
      </c>
      <c r="S6" s="45"/>
    </row>
    <row r="7" spans="1:20" x14ac:dyDescent="0.25">
      <c r="A7" s="37">
        <f>1064*0.304</f>
        <v>323.45600000000002</v>
      </c>
      <c r="B7" s="37" t="s">
        <v>76</v>
      </c>
      <c r="C7" s="46">
        <v>-1.31</v>
      </c>
      <c r="D7" s="46">
        <v>-2.7</v>
      </c>
      <c r="F7" s="47">
        <v>1</v>
      </c>
      <c r="G7" s="46">
        <v>-0.56999999999999995</v>
      </c>
      <c r="H7" s="46"/>
      <c r="I7" s="46">
        <v>0.23</v>
      </c>
      <c r="J7" s="46">
        <v>0.09</v>
      </c>
      <c r="K7" s="47">
        <v>1</v>
      </c>
      <c r="L7" s="46">
        <v>2.1</v>
      </c>
      <c r="M7" s="46">
        <v>3.44</v>
      </c>
      <c r="N7" s="48"/>
      <c r="O7" s="27">
        <v>805.4</v>
      </c>
      <c r="P7" s="59">
        <v>40.200000000000003</v>
      </c>
      <c r="Q7" s="49">
        <v>0.44</v>
      </c>
      <c r="R7" s="60">
        <v>2.86</v>
      </c>
      <c r="S7" s="45"/>
    </row>
    <row r="8" spans="1:20" x14ac:dyDescent="0.25">
      <c r="C8" s="46"/>
      <c r="D8" s="46"/>
      <c r="F8" s="47"/>
      <c r="H8" s="46"/>
      <c r="K8" s="47"/>
      <c r="M8" s="46"/>
      <c r="N8" s="48"/>
      <c r="O8" s="19"/>
      <c r="P8" s="59"/>
      <c r="Q8" s="49"/>
      <c r="R8" s="60"/>
      <c r="S8" s="45"/>
    </row>
    <row r="9" spans="1:20" ht="26" x14ac:dyDescent="0.3">
      <c r="A9" s="40" t="s">
        <v>77</v>
      </c>
      <c r="B9" s="90" t="s">
        <v>1</v>
      </c>
      <c r="C9" s="91"/>
      <c r="D9" s="91"/>
      <c r="E9" s="91"/>
      <c r="F9" s="91"/>
      <c r="G9" s="91"/>
      <c r="H9" s="91"/>
      <c r="I9" s="91"/>
      <c r="J9" s="91"/>
      <c r="K9" s="91"/>
      <c r="L9" s="91"/>
      <c r="M9" s="91"/>
      <c r="N9" s="91"/>
      <c r="O9" s="91"/>
      <c r="P9" s="91"/>
      <c r="Q9" s="91"/>
      <c r="R9" s="91"/>
      <c r="S9" s="92"/>
    </row>
    <row r="10" spans="1:20" ht="22" x14ac:dyDescent="0.25">
      <c r="A10" s="2" t="s">
        <v>2</v>
      </c>
      <c r="B10" s="2" t="s">
        <v>68</v>
      </c>
      <c r="C10" s="3" t="s">
        <v>3</v>
      </c>
      <c r="D10" s="3" t="s">
        <v>4</v>
      </c>
      <c r="E10" s="41" t="s">
        <v>5</v>
      </c>
      <c r="F10" s="42"/>
      <c r="G10" s="41" t="s">
        <v>69</v>
      </c>
      <c r="H10" s="41" t="s">
        <v>5</v>
      </c>
      <c r="I10" s="41" t="s">
        <v>70</v>
      </c>
      <c r="J10" s="41" t="s">
        <v>71</v>
      </c>
      <c r="K10" s="42"/>
      <c r="L10" s="41" t="s">
        <v>185</v>
      </c>
      <c r="M10" s="41" t="s">
        <v>186</v>
      </c>
      <c r="N10" s="43"/>
      <c r="O10" s="4" t="s">
        <v>12</v>
      </c>
      <c r="P10" s="57" t="s">
        <v>13</v>
      </c>
      <c r="Q10" s="44" t="s">
        <v>14</v>
      </c>
      <c r="R10" s="58" t="s">
        <v>15</v>
      </c>
      <c r="S10" s="4" t="s">
        <v>72</v>
      </c>
    </row>
    <row r="11" spans="1:20" x14ac:dyDescent="0.25">
      <c r="A11" s="2" t="s">
        <v>46</v>
      </c>
      <c r="B11" s="2"/>
      <c r="C11" s="3" t="s">
        <v>17</v>
      </c>
      <c r="D11" s="3" t="s">
        <v>17</v>
      </c>
      <c r="E11" s="41" t="s">
        <v>17</v>
      </c>
      <c r="F11" s="42"/>
      <c r="G11" s="41" t="s">
        <v>17</v>
      </c>
      <c r="H11" s="41" t="s">
        <v>17</v>
      </c>
      <c r="I11" s="41" t="s">
        <v>17</v>
      </c>
      <c r="J11" s="41" t="s">
        <v>17</v>
      </c>
      <c r="K11" s="42"/>
      <c r="L11" s="41" t="s">
        <v>17</v>
      </c>
      <c r="M11" s="41" t="s">
        <v>17</v>
      </c>
      <c r="N11" s="43"/>
      <c r="O11" s="4" t="s">
        <v>18</v>
      </c>
      <c r="P11" s="57" t="s">
        <v>19</v>
      </c>
      <c r="Q11" s="44" t="s">
        <v>18</v>
      </c>
      <c r="R11" s="58" t="s">
        <v>19</v>
      </c>
      <c r="S11" s="45"/>
      <c r="T11" t="s">
        <v>157</v>
      </c>
    </row>
    <row r="12" spans="1:20" x14ac:dyDescent="0.25">
      <c r="A12" s="50">
        <v>184.52500000000001</v>
      </c>
      <c r="B12" s="17" t="s">
        <v>78</v>
      </c>
      <c r="C12" s="46">
        <v>-1.6</v>
      </c>
      <c r="D12" s="46">
        <v>-3.04</v>
      </c>
      <c r="F12" s="47">
        <v>1</v>
      </c>
      <c r="G12" s="46">
        <v>-1.1850000000000001</v>
      </c>
      <c r="H12" s="46">
        <v>0.01</v>
      </c>
      <c r="I12" s="46">
        <v>-0.25</v>
      </c>
      <c r="J12" s="46">
        <v>-0.14500000000000002</v>
      </c>
      <c r="K12" s="47">
        <v>2</v>
      </c>
      <c r="L12" s="46">
        <v>2.6726337720972633</v>
      </c>
      <c r="M12" s="46">
        <v>1.2573016795660326</v>
      </c>
      <c r="N12" s="48"/>
      <c r="O12" s="19">
        <v>63.4</v>
      </c>
      <c r="P12" s="59">
        <v>19.3</v>
      </c>
      <c r="Q12" s="61">
        <v>2.1800000000000002</v>
      </c>
      <c r="R12" s="62">
        <v>1.4</v>
      </c>
      <c r="S12" s="23"/>
      <c r="T12" t="s">
        <v>158</v>
      </c>
    </row>
    <row r="13" spans="1:20" x14ac:dyDescent="0.25">
      <c r="A13" s="50">
        <v>197.64</v>
      </c>
      <c r="B13" s="17" t="s">
        <v>79</v>
      </c>
      <c r="C13" s="46">
        <v>-1.49</v>
      </c>
      <c r="D13" s="46">
        <v>-2.85</v>
      </c>
      <c r="F13" s="47">
        <v>1</v>
      </c>
      <c r="G13" s="46">
        <v>-1.1399999999999999</v>
      </c>
      <c r="H13" s="46"/>
      <c r="I13" s="46">
        <v>-0.26</v>
      </c>
      <c r="J13" s="46">
        <v>-0.15</v>
      </c>
      <c r="K13" s="47">
        <v>1</v>
      </c>
      <c r="L13" s="46">
        <v>3.71</v>
      </c>
      <c r="M13" s="46">
        <v>1.05</v>
      </c>
      <c r="N13" s="48"/>
      <c r="O13" s="19">
        <v>89.5</v>
      </c>
      <c r="P13" s="59">
        <v>8.3000000000000007</v>
      </c>
      <c r="Q13" s="61">
        <v>3.53</v>
      </c>
      <c r="R13" s="62">
        <v>4.22</v>
      </c>
      <c r="S13" s="23"/>
      <c r="T13" t="s">
        <v>159</v>
      </c>
    </row>
    <row r="14" spans="1:20" x14ac:dyDescent="0.25">
      <c r="A14" s="50">
        <v>213.80500000000001</v>
      </c>
      <c r="B14" s="17" t="s">
        <v>80</v>
      </c>
      <c r="C14" s="46">
        <v>-1.28</v>
      </c>
      <c r="D14" s="46">
        <v>-2.54</v>
      </c>
      <c r="F14" s="47">
        <v>1</v>
      </c>
      <c r="G14" s="46">
        <v>-1.3900000000000001</v>
      </c>
      <c r="H14" s="46">
        <v>0.02</v>
      </c>
      <c r="I14" s="46">
        <v>-0.39</v>
      </c>
      <c r="J14" s="46">
        <v>-0.22</v>
      </c>
      <c r="K14" s="47">
        <v>2</v>
      </c>
      <c r="L14" s="46">
        <v>4.33</v>
      </c>
      <c r="M14" s="46">
        <v>0.22</v>
      </c>
      <c r="N14" s="48"/>
      <c r="O14" s="19">
        <v>21.7</v>
      </c>
      <c r="P14" s="59">
        <v>0.9</v>
      </c>
      <c r="Q14" s="61">
        <v>4.58</v>
      </c>
      <c r="R14" s="62">
        <v>0.5</v>
      </c>
      <c r="S14" s="23"/>
    </row>
    <row r="15" spans="1:20" x14ac:dyDescent="0.25">
      <c r="A15" s="50">
        <v>228.75</v>
      </c>
      <c r="B15" s="17" t="s">
        <v>81</v>
      </c>
      <c r="C15" s="46">
        <v>-1.44</v>
      </c>
      <c r="D15" s="46">
        <v>-2.72</v>
      </c>
      <c r="F15" s="47">
        <v>1</v>
      </c>
      <c r="G15" s="46">
        <v>-1.38</v>
      </c>
      <c r="H15" s="46">
        <v>0.08</v>
      </c>
      <c r="I15" s="46">
        <v>-0.35</v>
      </c>
      <c r="J15" s="46">
        <v>-0.22999999999999998</v>
      </c>
      <c r="K15" s="47">
        <v>2</v>
      </c>
      <c r="L15" s="46">
        <v>4.380093971613217</v>
      </c>
      <c r="M15" s="46">
        <v>0.78223493337826588</v>
      </c>
      <c r="N15" s="48"/>
      <c r="O15" s="19">
        <v>30.3</v>
      </c>
      <c r="P15" s="59">
        <v>4.8</v>
      </c>
      <c r="Q15" s="61">
        <v>2.96</v>
      </c>
      <c r="R15" s="62">
        <v>0.84</v>
      </c>
      <c r="S15" s="23"/>
    </row>
    <row r="16" spans="1:20" x14ac:dyDescent="0.25">
      <c r="A16" s="50">
        <v>230.27500000000001</v>
      </c>
      <c r="B16" s="17" t="s">
        <v>82</v>
      </c>
      <c r="C16" s="46">
        <v>-1.37</v>
      </c>
      <c r="D16" s="46">
        <v>-2.71</v>
      </c>
      <c r="F16" s="47">
        <v>1</v>
      </c>
      <c r="G16" s="46">
        <v>-1.425</v>
      </c>
      <c r="H16" s="46">
        <v>7.0000000000000007E-2</v>
      </c>
      <c r="I16" s="46">
        <v>-0.37</v>
      </c>
      <c r="J16" s="46">
        <v>-0.20500000000000002</v>
      </c>
      <c r="K16" s="47">
        <v>2</v>
      </c>
      <c r="L16" s="46">
        <v>4.4460853687869886</v>
      </c>
      <c r="M16" s="46">
        <v>1.1492447137461259</v>
      </c>
      <c r="N16" s="48"/>
      <c r="O16" s="19">
        <v>24.8</v>
      </c>
      <c r="P16" s="59">
        <v>1.8</v>
      </c>
      <c r="Q16" s="61">
        <v>5.4390000000000001</v>
      </c>
      <c r="R16" s="62">
        <v>1.3759999999999999</v>
      </c>
      <c r="S16" s="23"/>
    </row>
    <row r="17" spans="1:19" x14ac:dyDescent="0.25">
      <c r="A17" s="50">
        <v>244</v>
      </c>
      <c r="B17" s="17" t="s">
        <v>83</v>
      </c>
      <c r="C17" s="46">
        <v>-1.35</v>
      </c>
      <c r="D17" s="46">
        <v>-2.62</v>
      </c>
      <c r="F17" s="47">
        <v>1</v>
      </c>
      <c r="G17" s="46">
        <v>-1.35</v>
      </c>
      <c r="H17" s="46"/>
      <c r="I17" s="46">
        <v>-0.37</v>
      </c>
      <c r="J17" s="46">
        <v>-0.19</v>
      </c>
      <c r="K17" s="47">
        <v>1</v>
      </c>
      <c r="L17" s="46">
        <v>4.83</v>
      </c>
      <c r="M17" s="46">
        <v>0.44</v>
      </c>
      <c r="N17" s="48"/>
      <c r="O17" s="19">
        <v>33.17</v>
      </c>
      <c r="P17" s="59">
        <v>6.7</v>
      </c>
      <c r="Q17" s="61">
        <v>5.86</v>
      </c>
      <c r="R17" s="62">
        <v>0.96799999999999997</v>
      </c>
      <c r="S17" s="45"/>
    </row>
    <row r="18" spans="1:19" x14ac:dyDescent="0.25">
      <c r="A18" s="50">
        <v>261.38499999999999</v>
      </c>
      <c r="B18" s="17" t="s">
        <v>84</v>
      </c>
      <c r="C18" s="46">
        <v>-1.6</v>
      </c>
      <c r="D18" s="46">
        <v>-3.06</v>
      </c>
      <c r="F18" s="47">
        <v>1</v>
      </c>
      <c r="G18" s="46">
        <v>-1.085</v>
      </c>
      <c r="H18" s="46">
        <v>0.13</v>
      </c>
      <c r="I18" s="46">
        <v>-0.03</v>
      </c>
      <c r="J18" s="46">
        <v>-7.0000000000000007E-2</v>
      </c>
      <c r="K18" s="47">
        <v>2</v>
      </c>
      <c r="L18" s="46">
        <v>3.25</v>
      </c>
      <c r="M18" s="46">
        <v>0.2</v>
      </c>
      <c r="N18" s="48"/>
      <c r="O18" s="19">
        <v>32.4</v>
      </c>
      <c r="P18" s="59">
        <v>10.5</v>
      </c>
      <c r="Q18" s="61">
        <v>3.93</v>
      </c>
      <c r="R18" s="62">
        <v>1.88</v>
      </c>
      <c r="S18" s="45"/>
    </row>
    <row r="19" spans="1:19" x14ac:dyDescent="0.25">
      <c r="A19" s="50">
        <v>276.02499999999998</v>
      </c>
      <c r="B19" s="17" t="s">
        <v>85</v>
      </c>
      <c r="C19" s="46">
        <v>-1.43</v>
      </c>
      <c r="D19" s="46">
        <v>-3.01</v>
      </c>
      <c r="F19" s="47">
        <v>1</v>
      </c>
      <c r="G19" s="46">
        <v>-1.27</v>
      </c>
      <c r="H19" s="46">
        <v>0.06</v>
      </c>
      <c r="I19" s="46">
        <v>-0.32499999999999996</v>
      </c>
      <c r="J19" s="46">
        <v>-0.15</v>
      </c>
      <c r="K19" s="47">
        <v>2</v>
      </c>
      <c r="L19" s="46">
        <v>4.2190000000000003</v>
      </c>
      <c r="M19" s="46">
        <v>0.59599999999999997</v>
      </c>
      <c r="N19" s="48"/>
      <c r="O19" s="19">
        <v>30.16</v>
      </c>
      <c r="P19" s="59">
        <v>5.98</v>
      </c>
      <c r="Q19" s="61">
        <v>4.75</v>
      </c>
      <c r="R19" s="62">
        <v>1.23</v>
      </c>
      <c r="S19" s="45"/>
    </row>
    <row r="20" spans="1:19" x14ac:dyDescent="0.25">
      <c r="A20" s="50">
        <v>287.005</v>
      </c>
      <c r="B20" s="17" t="s">
        <v>86</v>
      </c>
      <c r="C20" s="46">
        <v>-1.61</v>
      </c>
      <c r="D20" s="46">
        <v>-2.85</v>
      </c>
      <c r="F20" s="47">
        <v>1</v>
      </c>
      <c r="G20" s="46">
        <v>-1.3</v>
      </c>
      <c r="H20" s="46"/>
      <c r="I20" s="46">
        <v>-0.34</v>
      </c>
      <c r="J20" s="46">
        <v>-0.2</v>
      </c>
      <c r="K20" s="47">
        <v>1</v>
      </c>
      <c r="L20" s="46">
        <v>4.16</v>
      </c>
      <c r="M20" s="46">
        <v>0.63</v>
      </c>
      <c r="N20" s="48"/>
      <c r="O20" s="19">
        <v>32.1</v>
      </c>
      <c r="P20" s="59">
        <v>7.3</v>
      </c>
      <c r="Q20" s="61">
        <v>5.65</v>
      </c>
      <c r="R20" s="62">
        <v>2.57</v>
      </c>
      <c r="S20" s="45"/>
    </row>
    <row r="21" spans="1:19" x14ac:dyDescent="0.25">
      <c r="A21" s="50">
        <v>288.52999999999997</v>
      </c>
      <c r="B21" s="17" t="s">
        <v>87</v>
      </c>
      <c r="C21" s="46">
        <v>-1.42</v>
      </c>
      <c r="D21" s="46">
        <v>-2.67</v>
      </c>
      <c r="F21" s="47">
        <v>1</v>
      </c>
      <c r="G21" s="46">
        <v>-1.39</v>
      </c>
      <c r="H21" s="46"/>
      <c r="I21" s="46">
        <v>-0.32</v>
      </c>
      <c r="J21" s="46">
        <v>-0.18</v>
      </c>
      <c r="K21" s="47">
        <v>1</v>
      </c>
      <c r="L21" s="46">
        <v>4.53</v>
      </c>
      <c r="M21" s="46">
        <v>0.48</v>
      </c>
      <c r="N21" s="48"/>
      <c r="O21" s="19">
        <v>24.65</v>
      </c>
      <c r="P21" s="59">
        <v>2.78</v>
      </c>
      <c r="Q21" s="61">
        <v>6.67</v>
      </c>
      <c r="R21" s="62">
        <v>0.86199999999999999</v>
      </c>
      <c r="S21" s="45"/>
    </row>
    <row r="22" spans="1:19" x14ac:dyDescent="0.25">
      <c r="A22" s="50">
        <v>295.24</v>
      </c>
      <c r="B22" s="17" t="s">
        <v>88</v>
      </c>
      <c r="C22" s="46">
        <v>-1.41</v>
      </c>
      <c r="D22" s="46">
        <v>-2.73</v>
      </c>
      <c r="F22" s="47">
        <v>1</v>
      </c>
      <c r="G22" s="46">
        <v>-1.43</v>
      </c>
      <c r="H22" s="46"/>
      <c r="I22" s="46">
        <v>-0.34</v>
      </c>
      <c r="J22" s="46">
        <v>-0.22</v>
      </c>
      <c r="K22" s="47">
        <v>1</v>
      </c>
      <c r="L22" s="46">
        <v>5.32</v>
      </c>
      <c r="M22" s="46">
        <v>0.61</v>
      </c>
      <c r="N22" s="48"/>
      <c r="O22" s="19">
        <v>24.244</v>
      </c>
      <c r="P22" s="59">
        <v>7.7</v>
      </c>
      <c r="Q22" s="61">
        <v>7.3</v>
      </c>
      <c r="R22" s="62">
        <v>0.76700000000000002</v>
      </c>
      <c r="S22" s="45"/>
    </row>
    <row r="23" spans="1:19" x14ac:dyDescent="0.25">
      <c r="A23" s="50">
        <v>305.30500000000001</v>
      </c>
      <c r="B23" s="17" t="s">
        <v>89</v>
      </c>
      <c r="C23" s="46">
        <v>-1.29</v>
      </c>
      <c r="D23" s="46">
        <v>-2.62</v>
      </c>
      <c r="F23" s="47">
        <v>1</v>
      </c>
      <c r="G23" s="46">
        <v>-1.41</v>
      </c>
      <c r="H23" s="46"/>
      <c r="I23" s="46">
        <v>-0.39</v>
      </c>
      <c r="J23" s="46">
        <v>-0.23</v>
      </c>
      <c r="K23" s="47">
        <v>1</v>
      </c>
      <c r="L23" s="46">
        <v>5.0999999999999996</v>
      </c>
      <c r="M23" s="46">
        <v>0.26</v>
      </c>
      <c r="N23" s="48"/>
      <c r="O23" s="19">
        <v>19.079999999999998</v>
      </c>
      <c r="P23" s="59">
        <v>4.2</v>
      </c>
      <c r="Q23" s="61">
        <v>8.15</v>
      </c>
      <c r="R23" s="62">
        <v>0.88400000000000001</v>
      </c>
      <c r="S23" s="45"/>
    </row>
    <row r="24" spans="1:19" x14ac:dyDescent="0.25">
      <c r="A24" s="50">
        <v>319.94499999999999</v>
      </c>
      <c r="B24" s="17" t="s">
        <v>90</v>
      </c>
      <c r="C24" s="46">
        <v>-1.28</v>
      </c>
      <c r="D24" s="46">
        <v>-2.58</v>
      </c>
      <c r="F24" s="47">
        <v>1</v>
      </c>
      <c r="G24" s="46">
        <v>-1.36</v>
      </c>
      <c r="H24" s="46"/>
      <c r="I24" s="46">
        <v>-0.31</v>
      </c>
      <c r="J24" s="46">
        <v>-0.18</v>
      </c>
      <c r="K24" s="47">
        <v>1</v>
      </c>
      <c r="L24" s="46">
        <v>5.45</v>
      </c>
      <c r="M24" s="46">
        <v>0.12</v>
      </c>
      <c r="N24" s="48"/>
      <c r="O24" s="19">
        <v>21.82</v>
      </c>
      <c r="P24" s="59">
        <v>3.1</v>
      </c>
      <c r="Q24" s="61">
        <v>8.93</v>
      </c>
      <c r="R24" s="62">
        <v>0.89100000000000001</v>
      </c>
      <c r="S24" s="45"/>
    </row>
    <row r="25" spans="1:19" x14ac:dyDescent="0.25">
      <c r="A25" s="50">
        <v>335.80500000000001</v>
      </c>
      <c r="B25" s="17" t="s">
        <v>91</v>
      </c>
      <c r="C25" s="46">
        <v>-1.22</v>
      </c>
      <c r="D25" s="46">
        <v>-2.52</v>
      </c>
      <c r="F25" s="47">
        <v>1</v>
      </c>
      <c r="G25" s="46">
        <v>-1.33</v>
      </c>
      <c r="H25" s="46">
        <v>0.08</v>
      </c>
      <c r="I25" s="46">
        <v>-0.29000000000000004</v>
      </c>
      <c r="J25" s="46">
        <v>-0.17499999999999999</v>
      </c>
      <c r="K25" s="47">
        <v>2</v>
      </c>
      <c r="L25" s="46">
        <v>4.95</v>
      </c>
      <c r="M25" s="46">
        <v>-0.12</v>
      </c>
      <c r="N25" s="48"/>
      <c r="O25" s="19">
        <v>24.2</v>
      </c>
      <c r="P25" s="59">
        <v>13.7</v>
      </c>
      <c r="Q25" s="61">
        <v>8.4</v>
      </c>
      <c r="R25" s="62">
        <v>1.0900000000000001</v>
      </c>
      <c r="S25" s="45"/>
    </row>
    <row r="26" spans="1:19" x14ac:dyDescent="0.25">
      <c r="A26" s="50">
        <v>351.36</v>
      </c>
      <c r="B26" s="17" t="s">
        <v>92</v>
      </c>
      <c r="C26" s="46">
        <v>-1.57</v>
      </c>
      <c r="D26" s="46">
        <v>-2.93</v>
      </c>
      <c r="F26" s="47">
        <v>1</v>
      </c>
      <c r="G26" s="46">
        <v>-1.24</v>
      </c>
      <c r="H26" s="46">
        <v>0.03</v>
      </c>
      <c r="I26" s="46">
        <v>-0.26</v>
      </c>
      <c r="J26" s="46">
        <v>-0.11</v>
      </c>
      <c r="K26" s="47">
        <v>3</v>
      </c>
      <c r="L26" s="46">
        <v>3.98</v>
      </c>
      <c r="M26" s="46">
        <v>-0.31</v>
      </c>
      <c r="N26" s="48"/>
      <c r="O26" s="19">
        <v>38.9</v>
      </c>
      <c r="P26" s="59">
        <v>7.5</v>
      </c>
      <c r="Q26" s="61">
        <v>34.4</v>
      </c>
      <c r="R26" s="62">
        <v>2.25</v>
      </c>
      <c r="S26" s="45"/>
    </row>
    <row r="27" spans="1:19" x14ac:dyDescent="0.25">
      <c r="A27" s="50">
        <v>366.01599999999996</v>
      </c>
      <c r="B27" s="17" t="s">
        <v>93</v>
      </c>
      <c r="C27" s="46">
        <v>-1.48</v>
      </c>
      <c r="D27" s="46">
        <v>-2.8050000000000002</v>
      </c>
      <c r="E27" s="46">
        <v>7.0000000000000007E-2</v>
      </c>
      <c r="F27" s="47">
        <v>2</v>
      </c>
      <c r="G27" s="46">
        <v>-1.0024999999999999</v>
      </c>
      <c r="H27" s="46">
        <v>0.03</v>
      </c>
      <c r="I27" s="46">
        <v>-0.1275</v>
      </c>
      <c r="J27" s="46">
        <v>-0.08</v>
      </c>
      <c r="K27" s="47">
        <v>2</v>
      </c>
      <c r="L27" s="46">
        <v>2.1</v>
      </c>
      <c r="M27" s="46">
        <v>1.1000000000000001</v>
      </c>
      <c r="O27" s="19">
        <v>141.79</v>
      </c>
      <c r="P27" s="59">
        <v>36.200000000000003</v>
      </c>
      <c r="Q27" s="61">
        <v>2.33</v>
      </c>
      <c r="R27" s="62">
        <v>1.91</v>
      </c>
      <c r="S27" s="27" t="s">
        <v>156</v>
      </c>
    </row>
    <row r="28" spans="1:19" x14ac:dyDescent="0.25">
      <c r="A28" s="50">
        <v>366.01599999999996</v>
      </c>
      <c r="B28" s="17" t="s">
        <v>94</v>
      </c>
      <c r="C28" s="46">
        <v>-1.345</v>
      </c>
      <c r="D28" s="46">
        <v>-2.5949999999999998</v>
      </c>
      <c r="E28" s="46">
        <v>7.0000000000000007E-2</v>
      </c>
      <c r="F28" s="47">
        <v>2</v>
      </c>
      <c r="G28" s="46">
        <v>-1.25</v>
      </c>
      <c r="H28" s="46"/>
      <c r="I28" s="46">
        <v>-0.22</v>
      </c>
      <c r="J28" s="46">
        <v>-0.13</v>
      </c>
      <c r="K28" s="47">
        <v>1</v>
      </c>
      <c r="L28" s="46">
        <v>2.2999999999999998</v>
      </c>
      <c r="M28" s="46">
        <v>1.6</v>
      </c>
      <c r="O28" s="19">
        <v>234.69861716096094</v>
      </c>
      <c r="P28" s="59">
        <v>32.882883259645268</v>
      </c>
      <c r="Q28" s="61">
        <v>2.6349999999999998</v>
      </c>
      <c r="R28" s="62">
        <v>2.0648885307298879</v>
      </c>
      <c r="S28" s="27">
        <v>1</v>
      </c>
    </row>
    <row r="29" spans="1:19" x14ac:dyDescent="0.25">
      <c r="A29" s="50">
        <v>366.01599999999996</v>
      </c>
      <c r="B29" s="17" t="s">
        <v>95</v>
      </c>
      <c r="C29" s="46">
        <v>-1.38</v>
      </c>
      <c r="D29" s="46">
        <v>-2.65</v>
      </c>
      <c r="F29" s="47">
        <v>1</v>
      </c>
      <c r="G29" s="46">
        <v>-1.1299999999999999</v>
      </c>
      <c r="H29" s="46"/>
      <c r="I29" s="46">
        <v>-0.16</v>
      </c>
      <c r="J29" s="46">
        <v>-0.05</v>
      </c>
      <c r="K29" s="47">
        <v>1</v>
      </c>
      <c r="L29" s="46">
        <v>2.9</v>
      </c>
      <c r="M29" s="46">
        <v>3.5</v>
      </c>
      <c r="O29" s="19">
        <v>659.76394747015968</v>
      </c>
      <c r="P29" s="59">
        <v>54.402214748679661</v>
      </c>
      <c r="Q29" s="61">
        <v>3.2170000000000001</v>
      </c>
      <c r="R29" s="62">
        <v>1.7390896535732174</v>
      </c>
      <c r="S29" s="27">
        <v>2</v>
      </c>
    </row>
    <row r="30" spans="1:19" x14ac:dyDescent="0.25">
      <c r="A30" s="50">
        <v>368.14400000000001</v>
      </c>
      <c r="B30" s="51" t="s">
        <v>96</v>
      </c>
      <c r="C30" s="46">
        <v>-1.31</v>
      </c>
      <c r="D30" s="46">
        <v>-2.5</v>
      </c>
      <c r="F30" s="47">
        <v>1</v>
      </c>
      <c r="G30" s="46">
        <v>-1.1000000000000001</v>
      </c>
      <c r="H30" s="46">
        <v>0.05</v>
      </c>
      <c r="I30" s="46">
        <v>-0.15000000000000002</v>
      </c>
      <c r="J30" s="46">
        <v>-5.5E-2</v>
      </c>
      <c r="K30" s="47">
        <v>2</v>
      </c>
      <c r="L30" s="46">
        <v>3.5</v>
      </c>
      <c r="M30" s="46">
        <v>2.6</v>
      </c>
      <c r="O30" s="19">
        <v>341.88876497978447</v>
      </c>
      <c r="P30" s="59">
        <v>6.9992103236964569</v>
      </c>
      <c r="Q30" s="61">
        <v>2.8650000000000002</v>
      </c>
      <c r="R30" s="62">
        <v>1.7076629954910749</v>
      </c>
      <c r="S30" s="27" t="s">
        <v>156</v>
      </c>
    </row>
    <row r="31" spans="1:19" x14ac:dyDescent="0.25">
      <c r="A31" s="50">
        <v>368.14400000000001</v>
      </c>
      <c r="B31" s="51" t="s">
        <v>97</v>
      </c>
      <c r="C31" s="46">
        <v>-1.3</v>
      </c>
      <c r="D31" s="46">
        <v>-2.4900000000000002</v>
      </c>
      <c r="F31" s="47">
        <v>1</v>
      </c>
      <c r="G31" s="46">
        <v>-1.125</v>
      </c>
      <c r="H31" s="46">
        <v>0.01</v>
      </c>
      <c r="I31" s="46">
        <v>-0.16500000000000001</v>
      </c>
      <c r="J31" s="46">
        <v>-0.1</v>
      </c>
      <c r="K31" s="47">
        <v>2</v>
      </c>
      <c r="L31" s="46">
        <v>3.8</v>
      </c>
      <c r="M31" s="46">
        <v>3.1</v>
      </c>
      <c r="O31" s="19">
        <v>495.7</v>
      </c>
      <c r="P31" s="59">
        <v>22.5</v>
      </c>
      <c r="Q31" s="61">
        <v>2.6</v>
      </c>
      <c r="R31" s="62">
        <v>1.8879999999999999</v>
      </c>
      <c r="S31" s="27">
        <v>1</v>
      </c>
    </row>
    <row r="32" spans="1:19" x14ac:dyDescent="0.25">
      <c r="A32" s="50">
        <v>368.14400000000001</v>
      </c>
      <c r="B32" s="51" t="s">
        <v>98</v>
      </c>
      <c r="C32" s="46">
        <v>-1.26</v>
      </c>
      <c r="D32" s="46">
        <v>-2.44</v>
      </c>
      <c r="F32" s="47">
        <v>1</v>
      </c>
      <c r="G32" s="46">
        <v>-1.3</v>
      </c>
      <c r="H32" s="46"/>
      <c r="I32" s="46">
        <v>-0.25</v>
      </c>
      <c r="J32" s="46">
        <v>-0.12</v>
      </c>
      <c r="K32" s="47">
        <v>1</v>
      </c>
      <c r="L32" s="46">
        <v>4.0999999999999996</v>
      </c>
      <c r="M32" s="46">
        <v>3.8</v>
      </c>
      <c r="O32" s="19">
        <v>749.7347359973902</v>
      </c>
      <c r="P32" s="59">
        <v>19.362200147121509</v>
      </c>
      <c r="Q32" s="61">
        <v>2.4500000000000002</v>
      </c>
      <c r="R32" s="62">
        <v>2.4376863950968781</v>
      </c>
      <c r="S32" s="27">
        <v>2</v>
      </c>
    </row>
    <row r="33" spans="1:19" x14ac:dyDescent="0.25">
      <c r="A33" s="50">
        <v>374.48239999999998</v>
      </c>
      <c r="B33" s="17" t="s">
        <v>99</v>
      </c>
      <c r="C33" s="46">
        <v>-1.57</v>
      </c>
      <c r="D33" s="46">
        <v>-3</v>
      </c>
      <c r="F33" s="47">
        <v>1</v>
      </c>
      <c r="G33" s="46">
        <v>-0.92</v>
      </c>
      <c r="H33" s="46"/>
      <c r="I33" s="46">
        <v>-0.06</v>
      </c>
      <c r="J33" s="46">
        <v>-0.03</v>
      </c>
      <c r="K33" s="47">
        <v>1</v>
      </c>
      <c r="L33" s="46">
        <v>3.1</v>
      </c>
      <c r="M33" s="48">
        <v>0.9</v>
      </c>
      <c r="O33" s="19">
        <v>138.10288844369398</v>
      </c>
      <c r="P33" s="59">
        <v>3.0461355314894099</v>
      </c>
      <c r="Q33" s="61">
        <v>3.7629999999999999</v>
      </c>
      <c r="R33" s="62">
        <v>2.3499762415947738</v>
      </c>
      <c r="S33" s="27" t="s">
        <v>156</v>
      </c>
    </row>
    <row r="34" spans="1:19" x14ac:dyDescent="0.25">
      <c r="A34" s="50">
        <v>374.48239999999998</v>
      </c>
      <c r="B34" s="17" t="s">
        <v>100</v>
      </c>
      <c r="C34" s="46">
        <v>-1.5</v>
      </c>
      <c r="D34" s="46">
        <v>-2.88</v>
      </c>
      <c r="F34" s="47">
        <v>1</v>
      </c>
      <c r="G34" s="46">
        <v>-0.97</v>
      </c>
      <c r="H34" s="46">
        <v>0.06</v>
      </c>
      <c r="I34" s="46">
        <v>-0.105</v>
      </c>
      <c r="J34" s="46">
        <v>-0.09</v>
      </c>
      <c r="K34" s="47">
        <v>2</v>
      </c>
      <c r="L34" s="46">
        <v>3.6</v>
      </c>
      <c r="M34" s="46">
        <v>1.7</v>
      </c>
      <c r="O34" s="19">
        <v>220.4</v>
      </c>
      <c r="P34" s="59">
        <v>14.93</v>
      </c>
      <c r="Q34" s="61">
        <v>3.4830000000000001</v>
      </c>
      <c r="R34" s="62">
        <v>2.14</v>
      </c>
      <c r="S34" s="27">
        <v>1</v>
      </c>
    </row>
    <row r="35" spans="1:19" x14ac:dyDescent="0.25">
      <c r="A35" s="50">
        <v>374.48239999999998</v>
      </c>
      <c r="B35" s="17" t="s">
        <v>101</v>
      </c>
      <c r="C35" s="46">
        <v>-1.56</v>
      </c>
      <c r="D35" s="46">
        <v>-2.94</v>
      </c>
      <c r="F35" s="47">
        <v>1</v>
      </c>
      <c r="G35" s="46">
        <v>-1.04</v>
      </c>
      <c r="H35" s="46">
        <v>0.03</v>
      </c>
      <c r="I35" s="46">
        <v>-0.14000000000000001</v>
      </c>
      <c r="J35" s="46">
        <v>-7.5000000000000011E-2</v>
      </c>
      <c r="K35" s="47">
        <v>2</v>
      </c>
      <c r="L35" s="46">
        <v>4.2</v>
      </c>
      <c r="M35" s="46">
        <v>3</v>
      </c>
      <c r="O35" s="19">
        <v>502.3</v>
      </c>
      <c r="P35" s="59">
        <v>20.03</v>
      </c>
      <c r="Q35" s="61">
        <v>4.3099999999999996</v>
      </c>
      <c r="R35" s="62">
        <v>2.0569999999999999</v>
      </c>
      <c r="S35" s="27">
        <v>2</v>
      </c>
    </row>
    <row r="36" spans="1:19" x14ac:dyDescent="0.25">
      <c r="A36" s="50">
        <v>377.89631999999995</v>
      </c>
      <c r="B36" s="17" t="s">
        <v>102</v>
      </c>
      <c r="C36" s="46">
        <v>-1.48</v>
      </c>
      <c r="D36" s="46">
        <v>-2.84</v>
      </c>
      <c r="F36" s="47">
        <v>1</v>
      </c>
      <c r="G36" s="46">
        <v>-0.96</v>
      </c>
      <c r="H36" s="46"/>
      <c r="I36" s="46">
        <v>0.02</v>
      </c>
      <c r="J36" s="46">
        <v>0.03</v>
      </c>
      <c r="K36" s="47">
        <v>1</v>
      </c>
      <c r="L36" s="46">
        <v>3.8</v>
      </c>
      <c r="M36" s="46">
        <v>2.1</v>
      </c>
      <c r="O36" s="19">
        <v>171.5</v>
      </c>
      <c r="P36" s="59">
        <v>12.5</v>
      </c>
      <c r="Q36" s="61">
        <v>3.04</v>
      </c>
      <c r="R36" s="62">
        <v>1.43</v>
      </c>
      <c r="S36" s="27" t="s">
        <v>156</v>
      </c>
    </row>
    <row r="37" spans="1:19" x14ac:dyDescent="0.25">
      <c r="A37" s="50">
        <v>377.89631999999995</v>
      </c>
      <c r="B37" s="17" t="s">
        <v>103</v>
      </c>
      <c r="C37" s="46">
        <v>-1.48</v>
      </c>
      <c r="D37" s="46">
        <v>-2.75</v>
      </c>
      <c r="F37" s="47">
        <v>1</v>
      </c>
      <c r="G37" s="46">
        <v>-1.02</v>
      </c>
      <c r="H37" s="46"/>
      <c r="I37" s="46">
        <v>-0.01</v>
      </c>
      <c r="J37" s="46">
        <v>-0.06</v>
      </c>
      <c r="K37" s="47">
        <v>1</v>
      </c>
      <c r="L37" s="46">
        <v>4.3</v>
      </c>
      <c r="M37" s="46">
        <v>3.1</v>
      </c>
      <c r="O37" s="19">
        <v>433.38</v>
      </c>
      <c r="P37" s="59">
        <v>25.2</v>
      </c>
      <c r="Q37" s="61">
        <v>3.9660000000000002</v>
      </c>
      <c r="R37" s="62">
        <v>3.24</v>
      </c>
      <c r="S37" s="27">
        <v>1</v>
      </c>
    </row>
    <row r="38" spans="1:19" x14ac:dyDescent="0.25">
      <c r="A38" s="50">
        <v>377.89631999999995</v>
      </c>
      <c r="B38" s="17" t="s">
        <v>104</v>
      </c>
      <c r="C38" s="46">
        <v>-1.46</v>
      </c>
      <c r="D38" s="46">
        <v>-2.82</v>
      </c>
      <c r="F38" s="47">
        <v>1</v>
      </c>
      <c r="G38" s="46">
        <v>-1.0249999999999999</v>
      </c>
      <c r="H38" s="46">
        <v>0.09</v>
      </c>
      <c r="I38" s="46">
        <v>-0.19500000000000001</v>
      </c>
      <c r="J38" s="46">
        <v>-0.11499999999999999</v>
      </c>
      <c r="K38" s="47">
        <v>2</v>
      </c>
      <c r="L38" s="46">
        <v>4.5</v>
      </c>
      <c r="M38" s="46">
        <v>3.4</v>
      </c>
      <c r="O38" s="19">
        <v>713</v>
      </c>
      <c r="P38" s="59">
        <v>30.5</v>
      </c>
      <c r="Q38" s="61">
        <v>5.44</v>
      </c>
      <c r="R38" s="62">
        <v>2.21</v>
      </c>
      <c r="S38" s="27">
        <v>2</v>
      </c>
    </row>
    <row r="39" spans="1:19" x14ac:dyDescent="0.25">
      <c r="A39" s="50">
        <v>378.06047999999998</v>
      </c>
      <c r="B39" s="17" t="s">
        <v>105</v>
      </c>
      <c r="C39" s="46">
        <v>-1.49</v>
      </c>
      <c r="D39" s="46">
        <v>-2.86</v>
      </c>
      <c r="F39" s="47">
        <v>1</v>
      </c>
      <c r="G39" s="46">
        <v>-0.89500000000000002</v>
      </c>
      <c r="H39" s="46">
        <v>0.04</v>
      </c>
      <c r="I39" s="46">
        <v>-5.5000000000000007E-2</v>
      </c>
      <c r="J39" s="46">
        <v>-0.05</v>
      </c>
      <c r="K39" s="47">
        <v>2</v>
      </c>
      <c r="M39" s="46"/>
      <c r="N39" s="48"/>
      <c r="O39" s="19">
        <v>167.9</v>
      </c>
      <c r="P39" s="59">
        <v>17.8</v>
      </c>
      <c r="Q39" s="61">
        <v>3.4940000000000002</v>
      </c>
      <c r="R39" s="62">
        <v>2.9950000000000001</v>
      </c>
      <c r="S39" s="27" t="s">
        <v>156</v>
      </c>
    </row>
    <row r="40" spans="1:19" x14ac:dyDescent="0.25">
      <c r="A40" s="50">
        <v>378.06047999999998</v>
      </c>
      <c r="B40" s="17" t="s">
        <v>106</v>
      </c>
      <c r="C40" s="46">
        <v>-1.55</v>
      </c>
      <c r="D40" s="46">
        <v>-3.02</v>
      </c>
      <c r="F40" s="47">
        <v>1</v>
      </c>
      <c r="G40" s="46">
        <v>-0.99</v>
      </c>
      <c r="H40" s="46"/>
      <c r="I40" s="46">
        <v>-0.1</v>
      </c>
      <c r="J40" s="46">
        <v>-0.05</v>
      </c>
      <c r="K40" s="47">
        <v>1</v>
      </c>
      <c r="M40" s="46"/>
      <c r="N40" s="48"/>
      <c r="O40" s="19">
        <v>361.28245100792901</v>
      </c>
      <c r="P40" s="59">
        <v>3.2633450993625779</v>
      </c>
      <c r="Q40" s="61">
        <v>3.5019999999999998</v>
      </c>
      <c r="R40" s="62">
        <v>1.3986796237960559</v>
      </c>
      <c r="S40" s="27">
        <v>1</v>
      </c>
    </row>
    <row r="41" spans="1:19" x14ac:dyDescent="0.25">
      <c r="A41" s="50">
        <v>378.06047999999998</v>
      </c>
      <c r="B41" s="17" t="s">
        <v>107</v>
      </c>
      <c r="C41" s="46">
        <v>-1.52</v>
      </c>
      <c r="D41" s="46">
        <v>-2.9</v>
      </c>
      <c r="F41" s="47">
        <v>1</v>
      </c>
      <c r="G41" s="46">
        <v>-1.085</v>
      </c>
      <c r="H41" s="46">
        <v>0.02</v>
      </c>
      <c r="I41" s="46">
        <v>-0.14500000000000002</v>
      </c>
      <c r="J41" s="46">
        <v>-8.5000000000000006E-2</v>
      </c>
      <c r="K41" s="47">
        <v>2</v>
      </c>
      <c r="M41" s="46"/>
      <c r="N41" s="48"/>
      <c r="O41" s="19">
        <v>713.8</v>
      </c>
      <c r="P41" s="59">
        <v>26.4</v>
      </c>
      <c r="Q41" s="61">
        <v>5.42</v>
      </c>
      <c r="R41" s="62">
        <v>2.12</v>
      </c>
      <c r="S41" s="27">
        <v>2</v>
      </c>
    </row>
    <row r="42" spans="1:19" x14ac:dyDescent="0.25">
      <c r="A42" s="50">
        <v>401.685</v>
      </c>
      <c r="B42" s="17" t="s">
        <v>108</v>
      </c>
      <c r="C42" s="46">
        <v>-1.37</v>
      </c>
      <c r="D42" s="46">
        <v>-2.63</v>
      </c>
      <c r="F42" s="47">
        <v>1</v>
      </c>
      <c r="G42" s="46">
        <v>-1.2</v>
      </c>
      <c r="H42" s="46"/>
      <c r="I42" s="46">
        <v>-0.28999999999999998</v>
      </c>
      <c r="J42" s="46">
        <v>-0.13</v>
      </c>
      <c r="K42" s="47">
        <v>1</v>
      </c>
      <c r="L42" s="46">
        <v>4.05</v>
      </c>
      <c r="M42" s="46">
        <v>1.6</v>
      </c>
      <c r="N42" s="48"/>
      <c r="O42" s="19">
        <v>158.80000000000001</v>
      </c>
      <c r="P42" s="59">
        <v>6.5</v>
      </c>
      <c r="Q42" s="61">
        <v>2.65</v>
      </c>
      <c r="R42" s="62">
        <v>1.45</v>
      </c>
      <c r="S42" s="45"/>
    </row>
    <row r="43" spans="1:19" x14ac:dyDescent="0.25">
      <c r="A43" s="50">
        <v>411.75</v>
      </c>
      <c r="B43" s="17" t="s">
        <v>109</v>
      </c>
      <c r="C43" s="46">
        <v>-1.41</v>
      </c>
      <c r="D43" s="46">
        <v>-2.69</v>
      </c>
      <c r="F43" s="47">
        <v>1</v>
      </c>
      <c r="G43" s="46">
        <v>-1.21</v>
      </c>
      <c r="H43" s="46"/>
      <c r="I43" s="46">
        <v>-0.45</v>
      </c>
      <c r="J43" s="46">
        <v>-0.26</v>
      </c>
      <c r="K43" s="47">
        <v>1</v>
      </c>
      <c r="L43" s="46">
        <v>4.1100000000000003</v>
      </c>
      <c r="M43" s="46">
        <v>1.02</v>
      </c>
      <c r="N43" s="48"/>
      <c r="O43" s="19">
        <v>83.72</v>
      </c>
      <c r="P43" s="59">
        <v>13.58</v>
      </c>
      <c r="Q43" s="61">
        <v>2.8610000000000002</v>
      </c>
      <c r="R43" s="62">
        <v>1.464</v>
      </c>
      <c r="S43" s="45"/>
    </row>
    <row r="44" spans="1:19" x14ac:dyDescent="0.25">
      <c r="A44" s="50">
        <v>418.15499999999997</v>
      </c>
      <c r="B44" s="17" t="s">
        <v>110</v>
      </c>
      <c r="C44" s="46">
        <v>-1.45</v>
      </c>
      <c r="D44" s="46">
        <v>-2.73</v>
      </c>
      <c r="F44" s="47">
        <v>1</v>
      </c>
      <c r="G44" s="46">
        <v>-1.21</v>
      </c>
      <c r="H44" s="46">
        <v>0.06</v>
      </c>
      <c r="I44" s="46">
        <v>-0.26500000000000001</v>
      </c>
      <c r="J44" s="46">
        <v>-0.13500000000000001</v>
      </c>
      <c r="K44" s="47">
        <v>2</v>
      </c>
      <c r="L44" s="46">
        <v>4.03</v>
      </c>
      <c r="M44" s="46">
        <v>0.92</v>
      </c>
      <c r="N44" s="48"/>
      <c r="O44" s="19">
        <v>96.2</v>
      </c>
      <c r="P44" s="59">
        <v>8.9</v>
      </c>
      <c r="Q44" s="61">
        <v>3.0070000000000001</v>
      </c>
      <c r="R44" s="62">
        <v>1.3080000000000001</v>
      </c>
      <c r="S44" s="45"/>
    </row>
    <row r="45" spans="1:19" x14ac:dyDescent="0.25">
      <c r="A45" s="50">
        <v>425.78</v>
      </c>
      <c r="B45" s="17" t="s">
        <v>111</v>
      </c>
      <c r="C45" s="46">
        <v>-1.7</v>
      </c>
      <c r="D45" s="46">
        <v>-3.17</v>
      </c>
      <c r="F45" s="47">
        <v>1</v>
      </c>
      <c r="G45" s="46">
        <v>-0.96</v>
      </c>
      <c r="H45" s="46">
        <v>0.01</v>
      </c>
      <c r="I45" s="46">
        <v>-0.17499999999999999</v>
      </c>
      <c r="J45" s="46">
        <v>-0.10500000000000001</v>
      </c>
      <c r="K45" s="47">
        <v>2</v>
      </c>
      <c r="L45" s="46">
        <v>3.52</v>
      </c>
      <c r="M45" s="46">
        <v>0.57999999999999996</v>
      </c>
      <c r="N45" s="48"/>
      <c r="O45" s="19">
        <v>71.900000000000006</v>
      </c>
      <c r="P45" s="59">
        <v>10.8</v>
      </c>
      <c r="Q45" s="61">
        <v>2.62</v>
      </c>
      <c r="R45" s="62">
        <v>1.32</v>
      </c>
      <c r="S45" s="45"/>
    </row>
    <row r="46" spans="1:19" x14ac:dyDescent="0.25">
      <c r="A46" s="50">
        <v>428.52499999999998</v>
      </c>
      <c r="B46" s="17" t="s">
        <v>112</v>
      </c>
      <c r="C46" s="46">
        <v>-1.83</v>
      </c>
      <c r="D46" s="46">
        <v>-3.17</v>
      </c>
      <c r="F46" s="47">
        <v>1</v>
      </c>
      <c r="G46" s="46">
        <v>-0.89999999999999991</v>
      </c>
      <c r="H46" s="46">
        <v>0.04</v>
      </c>
      <c r="I46" s="46">
        <v>-0.14500000000000002</v>
      </c>
      <c r="J46" s="46">
        <v>-9.5000000000000001E-2</v>
      </c>
      <c r="K46" s="47">
        <v>2</v>
      </c>
      <c r="L46" s="46">
        <v>3.8</v>
      </c>
      <c r="M46" s="46">
        <v>1.02</v>
      </c>
      <c r="N46" s="48"/>
      <c r="O46" s="19">
        <v>63.7</v>
      </c>
      <c r="P46" s="59">
        <v>22.3</v>
      </c>
      <c r="Q46" s="61">
        <v>2.2999999999999998</v>
      </c>
      <c r="R46" s="62">
        <v>1.49</v>
      </c>
      <c r="S46" s="45"/>
    </row>
    <row r="47" spans="1:19" x14ac:dyDescent="0.25">
      <c r="A47" s="50">
        <v>435.53999999999996</v>
      </c>
      <c r="B47" s="17" t="s">
        <v>113</v>
      </c>
      <c r="C47" s="46">
        <v>-1.54</v>
      </c>
      <c r="D47" s="46">
        <v>-3</v>
      </c>
      <c r="F47" s="47">
        <v>1</v>
      </c>
      <c r="G47" s="46">
        <v>-1.0766666666666669</v>
      </c>
      <c r="H47" s="46">
        <v>7.0000000000000007E-2</v>
      </c>
      <c r="I47" s="46">
        <v>-0.20333333333333334</v>
      </c>
      <c r="J47" s="46">
        <v>-0.13666666666666666</v>
      </c>
      <c r="K47" s="47">
        <v>3</v>
      </c>
      <c r="L47" s="46">
        <v>3.77</v>
      </c>
      <c r="M47" s="46">
        <v>0.75</v>
      </c>
      <c r="N47" s="48"/>
      <c r="O47" s="19">
        <v>64.3</v>
      </c>
      <c r="P47" s="59">
        <v>8.58</v>
      </c>
      <c r="Q47" s="61">
        <v>2.2400000000000002</v>
      </c>
      <c r="R47" s="62">
        <v>1.1100000000000001</v>
      </c>
      <c r="S47" s="45"/>
    </row>
    <row r="48" spans="1:19" x14ac:dyDescent="0.25">
      <c r="A48" s="50">
        <v>438.28499999999997</v>
      </c>
      <c r="B48" s="17" t="s">
        <v>114</v>
      </c>
      <c r="C48" s="46">
        <v>-1.56</v>
      </c>
      <c r="D48" s="46">
        <v>-2.96</v>
      </c>
      <c r="F48" s="47">
        <v>1</v>
      </c>
      <c r="G48" s="46">
        <v>-0.99500000000000011</v>
      </c>
      <c r="H48" s="46">
        <v>7.0000000000000007E-2</v>
      </c>
      <c r="I48" s="46">
        <v>-0.19500000000000001</v>
      </c>
      <c r="J48" s="46">
        <v>-0.09</v>
      </c>
      <c r="K48" s="47">
        <v>2</v>
      </c>
      <c r="L48" s="46">
        <v>3.39</v>
      </c>
      <c r="M48" s="46">
        <v>0.65</v>
      </c>
      <c r="N48" s="48"/>
      <c r="O48" s="19">
        <v>99.5</v>
      </c>
      <c r="P48" s="59">
        <v>11.3</v>
      </c>
      <c r="Q48" s="61">
        <v>2.79</v>
      </c>
      <c r="R48" s="62">
        <v>1.7</v>
      </c>
      <c r="S48" s="45"/>
    </row>
    <row r="49" spans="1:19" x14ac:dyDescent="0.25">
      <c r="A49" s="50">
        <v>443.77499999999998</v>
      </c>
      <c r="B49" s="17" t="s">
        <v>115</v>
      </c>
      <c r="C49" s="46">
        <v>-1.51</v>
      </c>
      <c r="D49" s="46">
        <v>-2.9</v>
      </c>
      <c r="F49" s="47">
        <v>1</v>
      </c>
      <c r="G49" s="46">
        <v>-1.0266666666666666</v>
      </c>
      <c r="H49" s="46">
        <v>0.08</v>
      </c>
      <c r="I49" s="46">
        <v>-0.19999999999999998</v>
      </c>
      <c r="J49" s="46">
        <v>-0.12666666666666668</v>
      </c>
      <c r="K49" s="47">
        <v>3</v>
      </c>
      <c r="L49" s="46">
        <v>2.97</v>
      </c>
      <c r="M49" s="46">
        <v>0.55000000000000004</v>
      </c>
      <c r="N49" s="48"/>
      <c r="O49" s="19">
        <v>81.8</v>
      </c>
      <c r="P49" s="59">
        <v>11.8</v>
      </c>
      <c r="Q49" s="61">
        <v>4.79</v>
      </c>
      <c r="R49" s="62">
        <v>2.5499999999999998</v>
      </c>
      <c r="S49" s="45"/>
    </row>
    <row r="50" spans="1:19" x14ac:dyDescent="0.25">
      <c r="A50" s="50">
        <v>456.58499999999998</v>
      </c>
      <c r="B50" s="17" t="s">
        <v>116</v>
      </c>
      <c r="C50" s="46">
        <v>-1.52</v>
      </c>
      <c r="D50" s="46">
        <v>-2.9</v>
      </c>
      <c r="F50" s="47">
        <v>1</v>
      </c>
      <c r="G50" s="46">
        <v>-1.0049999999999999</v>
      </c>
      <c r="H50" s="46">
        <v>0.05</v>
      </c>
      <c r="I50" s="46">
        <v>-0.22499999999999998</v>
      </c>
      <c r="J50" s="46">
        <v>-0.15500000000000003</v>
      </c>
      <c r="K50" s="47">
        <v>2</v>
      </c>
      <c r="L50" s="46">
        <v>3.25</v>
      </c>
      <c r="M50" s="46">
        <v>0.69</v>
      </c>
      <c r="N50" s="48"/>
      <c r="O50" s="19">
        <v>76.099999999999994</v>
      </c>
      <c r="P50" s="59">
        <v>39.9</v>
      </c>
      <c r="Q50" s="61">
        <v>3.04</v>
      </c>
      <c r="R50" s="62">
        <v>1.83</v>
      </c>
      <c r="S50" s="45"/>
    </row>
    <row r="51" spans="1:19" x14ac:dyDescent="0.25">
      <c r="A51" s="50">
        <v>464.82</v>
      </c>
      <c r="B51" s="17" t="s">
        <v>117</v>
      </c>
      <c r="C51" s="46">
        <v>-1.68</v>
      </c>
      <c r="D51" s="46">
        <v>-2.98</v>
      </c>
      <c r="F51" s="47">
        <v>1</v>
      </c>
      <c r="G51" s="46">
        <v>-1.1100000000000001</v>
      </c>
      <c r="H51" s="46"/>
      <c r="I51" s="46">
        <v>-0.18</v>
      </c>
      <c r="J51" s="46">
        <v>-0.11</v>
      </c>
      <c r="K51" s="47">
        <v>1</v>
      </c>
      <c r="L51" s="46">
        <v>3.62</v>
      </c>
      <c r="M51" s="46">
        <v>1.2</v>
      </c>
      <c r="N51" s="48"/>
      <c r="O51" s="19">
        <v>87.1</v>
      </c>
      <c r="P51" s="59">
        <v>6.6</v>
      </c>
      <c r="Q51" s="61">
        <v>1.44</v>
      </c>
      <c r="R51" s="62">
        <v>0.81100000000000005</v>
      </c>
      <c r="S51" s="45"/>
    </row>
    <row r="52" spans="1:19" x14ac:dyDescent="0.25">
      <c r="A52" s="50">
        <v>473.96999999999997</v>
      </c>
      <c r="B52" s="17" t="s">
        <v>118</v>
      </c>
      <c r="C52" s="46">
        <v>-1.47</v>
      </c>
      <c r="D52" s="46">
        <v>-2.85</v>
      </c>
      <c r="F52" s="47">
        <v>1</v>
      </c>
      <c r="G52" s="46">
        <v>-1.1100000000000001</v>
      </c>
      <c r="H52" s="46">
        <v>0.02</v>
      </c>
      <c r="I52" s="46">
        <v>-0.20666666666666667</v>
      </c>
      <c r="J52" s="46">
        <v>-0.12333333333333334</v>
      </c>
      <c r="K52" s="47">
        <v>3</v>
      </c>
      <c r="L52" s="46">
        <v>3.69</v>
      </c>
      <c r="M52" s="46">
        <v>1.38</v>
      </c>
      <c r="N52" s="48"/>
      <c r="O52" s="19">
        <v>81.67</v>
      </c>
      <c r="P52" s="59">
        <v>19.82</v>
      </c>
      <c r="Q52" s="61">
        <v>3.05</v>
      </c>
      <c r="R52" s="62">
        <v>1.292</v>
      </c>
      <c r="S52" s="45"/>
    </row>
    <row r="53" spans="1:19" x14ac:dyDescent="0.25">
      <c r="A53" s="50">
        <v>482.20499999999998</v>
      </c>
      <c r="B53" s="17" t="s">
        <v>119</v>
      </c>
      <c r="C53" s="46">
        <v>-1.56</v>
      </c>
      <c r="D53" s="46">
        <v>-2.9</v>
      </c>
      <c r="F53" s="47">
        <v>1</v>
      </c>
      <c r="G53" s="46">
        <v>-1.1749999999999998</v>
      </c>
      <c r="H53" s="46">
        <v>0.03</v>
      </c>
      <c r="I53" s="46">
        <v>-0.245</v>
      </c>
      <c r="J53" s="46">
        <v>-0.105</v>
      </c>
      <c r="K53" s="47">
        <v>2</v>
      </c>
      <c r="L53" s="46">
        <v>3.3266356403771331</v>
      </c>
      <c r="M53" s="46">
        <v>1.1600022009470683</v>
      </c>
      <c r="N53" s="48"/>
      <c r="O53" s="19">
        <v>96.8</v>
      </c>
      <c r="P53" s="59">
        <v>15.98</v>
      </c>
      <c r="Q53" s="61">
        <v>9.0510000000000002</v>
      </c>
      <c r="R53" s="62">
        <v>3.286</v>
      </c>
      <c r="S53" s="45"/>
    </row>
    <row r="54" spans="1:19" x14ac:dyDescent="0.25">
      <c r="A54" s="50">
        <v>487.39</v>
      </c>
      <c r="B54" s="17" t="s">
        <v>120</v>
      </c>
      <c r="C54" s="46"/>
      <c r="D54" s="46"/>
      <c r="F54" s="47"/>
      <c r="G54" s="46">
        <v>-1</v>
      </c>
      <c r="H54" s="46"/>
      <c r="I54" s="46">
        <v>-0.2</v>
      </c>
      <c r="J54" s="46">
        <v>-0.11</v>
      </c>
      <c r="K54" s="47">
        <v>1</v>
      </c>
      <c r="L54" s="46">
        <v>3.044</v>
      </c>
      <c r="M54" s="46">
        <v>1.02</v>
      </c>
      <c r="N54" s="48"/>
      <c r="O54" s="19">
        <v>80.7</v>
      </c>
      <c r="P54" s="59">
        <v>10.9</v>
      </c>
      <c r="Q54" s="61">
        <v>2.35</v>
      </c>
      <c r="R54" s="62">
        <v>1.61</v>
      </c>
      <c r="S54" s="45"/>
    </row>
    <row r="55" spans="1:19" x14ac:dyDescent="0.25">
      <c r="A55" s="50">
        <v>491.35499999999996</v>
      </c>
      <c r="B55" s="17" t="s">
        <v>121</v>
      </c>
      <c r="C55" s="46">
        <v>-1.65</v>
      </c>
      <c r="D55" s="46">
        <v>-3.06</v>
      </c>
      <c r="F55" s="47">
        <v>1</v>
      </c>
      <c r="G55" s="46">
        <v>-0.94666666666666666</v>
      </c>
      <c r="H55" s="46">
        <v>0.03</v>
      </c>
      <c r="I55" s="46">
        <v>-0.21333333333333329</v>
      </c>
      <c r="J55" s="46">
        <v>-0.14333333333333334</v>
      </c>
      <c r="K55" s="47">
        <v>3</v>
      </c>
      <c r="L55" s="46">
        <v>3.04</v>
      </c>
      <c r="M55" s="46">
        <v>0.27</v>
      </c>
      <c r="N55" s="48"/>
      <c r="O55" s="19">
        <v>91.3</v>
      </c>
      <c r="P55" s="59">
        <v>18.2</v>
      </c>
      <c r="Q55" s="61">
        <v>2.52</v>
      </c>
      <c r="R55" s="62">
        <v>1.17</v>
      </c>
      <c r="S55" s="45"/>
    </row>
    <row r="56" spans="1:19" x14ac:dyDescent="0.25">
      <c r="A56" s="50">
        <v>494.30399999999997</v>
      </c>
      <c r="B56" s="17" t="s">
        <v>122</v>
      </c>
      <c r="C56" s="46">
        <v>-1.58</v>
      </c>
      <c r="D56" s="46">
        <v>-2.94</v>
      </c>
      <c r="F56" s="47">
        <v>1</v>
      </c>
      <c r="G56" s="46">
        <v>-0.97</v>
      </c>
      <c r="H56" s="46"/>
      <c r="I56" s="46">
        <v>-0.09</v>
      </c>
      <c r="J56" s="46">
        <v>0</v>
      </c>
      <c r="K56" s="47">
        <v>1</v>
      </c>
      <c r="L56" s="46">
        <v>3</v>
      </c>
      <c r="M56" s="46">
        <v>0.8</v>
      </c>
      <c r="O56" s="19">
        <v>115.24361746715842</v>
      </c>
      <c r="P56" s="59">
        <v>1.9120609929397965</v>
      </c>
      <c r="Q56" s="61">
        <v>2.5619999999999998</v>
      </c>
      <c r="R56" s="62">
        <v>1.9521297163586602</v>
      </c>
      <c r="S56" s="27" t="s">
        <v>156</v>
      </c>
    </row>
    <row r="57" spans="1:19" x14ac:dyDescent="0.25">
      <c r="A57" s="50">
        <v>494.30399999999997</v>
      </c>
      <c r="B57" s="17" t="s">
        <v>123</v>
      </c>
      <c r="C57" s="46">
        <v>-1.41</v>
      </c>
      <c r="D57" s="46">
        <v>-2.77</v>
      </c>
      <c r="F57" s="47">
        <v>1</v>
      </c>
      <c r="G57" s="46">
        <v>-1.0049999999999999</v>
      </c>
      <c r="H57" s="46">
        <v>0.01</v>
      </c>
      <c r="I57" s="46">
        <v>-0.10500000000000001</v>
      </c>
      <c r="J57" s="46">
        <v>-0.09</v>
      </c>
      <c r="K57" s="47">
        <v>2</v>
      </c>
      <c r="L57" s="46">
        <v>3.7</v>
      </c>
      <c r="M57" s="46">
        <v>1.7</v>
      </c>
      <c r="O57" s="19">
        <v>247.9</v>
      </c>
      <c r="P57" s="59">
        <v>14.1</v>
      </c>
      <c r="Q57" s="61">
        <v>2.78</v>
      </c>
      <c r="R57" s="62">
        <v>2.0499999999999998</v>
      </c>
      <c r="S57" s="27">
        <v>1</v>
      </c>
    </row>
    <row r="58" spans="1:19" x14ac:dyDescent="0.25">
      <c r="A58" s="50">
        <v>494.30399999999997</v>
      </c>
      <c r="B58" s="17" t="s">
        <v>124</v>
      </c>
      <c r="C58" s="46">
        <v>-1.41</v>
      </c>
      <c r="D58" s="46">
        <v>-2.72</v>
      </c>
      <c r="E58" s="46">
        <v>0.04</v>
      </c>
      <c r="F58" s="47">
        <v>2</v>
      </c>
      <c r="G58" s="46">
        <v>-1.29</v>
      </c>
      <c r="H58" s="46">
        <v>0.02</v>
      </c>
      <c r="I58" s="46">
        <v>-0.25666666666666665</v>
      </c>
      <c r="J58" s="46">
        <v>-0.12333333333333334</v>
      </c>
      <c r="K58" s="47">
        <v>3</v>
      </c>
      <c r="L58" s="52">
        <v>4.5</v>
      </c>
      <c r="M58" s="53">
        <v>3.5</v>
      </c>
      <c r="N58" s="52"/>
      <c r="O58" s="19">
        <v>717.525099116815</v>
      </c>
      <c r="P58" s="59">
        <v>8.9423570044919227</v>
      </c>
      <c r="Q58" s="61">
        <v>3.94</v>
      </c>
      <c r="R58" s="62">
        <v>2.5062848023752617</v>
      </c>
      <c r="S58" s="27">
        <v>2</v>
      </c>
    </row>
    <row r="59" spans="1:19" x14ac:dyDescent="0.25">
      <c r="A59" s="50">
        <v>538.8703999999999</v>
      </c>
      <c r="B59" s="17" t="s">
        <v>125</v>
      </c>
      <c r="C59" s="46">
        <v>-1.51</v>
      </c>
      <c r="D59" s="46">
        <v>-2.93</v>
      </c>
      <c r="F59" s="47">
        <v>1</v>
      </c>
      <c r="G59" s="46">
        <v>-0.64</v>
      </c>
      <c r="H59" s="46"/>
      <c r="I59" s="46">
        <v>7.0000000000000007E-2</v>
      </c>
      <c r="J59" s="46">
        <v>0</v>
      </c>
      <c r="K59" s="47">
        <v>1</v>
      </c>
      <c r="L59" s="46">
        <v>2.8</v>
      </c>
      <c r="M59" s="46">
        <v>3.2</v>
      </c>
      <c r="N59" s="48"/>
      <c r="O59" s="19">
        <v>212.74</v>
      </c>
      <c r="P59" s="63">
        <v>67.599999999999994</v>
      </c>
      <c r="Q59" s="61">
        <v>1.51</v>
      </c>
      <c r="R59" s="62">
        <v>4.2880000000000003</v>
      </c>
      <c r="S59" s="27" t="s">
        <v>156</v>
      </c>
    </row>
    <row r="60" spans="1:19" x14ac:dyDescent="0.25">
      <c r="A60" s="50">
        <v>538.8703999999999</v>
      </c>
      <c r="B60" s="17" t="s">
        <v>126</v>
      </c>
      <c r="C60" s="46">
        <v>-1.53</v>
      </c>
      <c r="D60" s="46">
        <v>-2.96</v>
      </c>
      <c r="F60" s="47">
        <v>1</v>
      </c>
      <c r="G60" s="46">
        <v>-0.52</v>
      </c>
      <c r="H60" s="46"/>
      <c r="I60" s="46">
        <v>0.13</v>
      </c>
      <c r="J60" s="46">
        <v>7.0000000000000007E-2</v>
      </c>
      <c r="K60" s="47">
        <v>1</v>
      </c>
      <c r="L60" s="46">
        <v>3.1</v>
      </c>
      <c r="M60" s="46">
        <v>4.2</v>
      </c>
      <c r="N60" s="48"/>
      <c r="O60" s="10">
        <v>511.16119235709067</v>
      </c>
      <c r="P60" s="64">
        <v>118.70153939782737</v>
      </c>
      <c r="Q60" s="61">
        <v>0.68200000000000005</v>
      </c>
      <c r="R60" s="65">
        <v>4.941833599412635</v>
      </c>
      <c r="S60" s="27">
        <v>1</v>
      </c>
    </row>
    <row r="61" spans="1:19" x14ac:dyDescent="0.25">
      <c r="A61" s="50">
        <v>538.8703999999999</v>
      </c>
      <c r="B61" s="17" t="s">
        <v>127</v>
      </c>
      <c r="C61" s="46">
        <v>-1.55</v>
      </c>
      <c r="D61" s="46">
        <v>-2.88</v>
      </c>
      <c r="F61" s="47">
        <v>1</v>
      </c>
      <c r="G61" s="46">
        <v>-0.48</v>
      </c>
      <c r="H61" s="46"/>
      <c r="I61" s="46">
        <v>0.15</v>
      </c>
      <c r="J61" s="46">
        <v>0.11</v>
      </c>
      <c r="K61" s="47">
        <v>1</v>
      </c>
      <c r="L61" s="46">
        <v>3.1</v>
      </c>
      <c r="M61" s="46">
        <v>4.3</v>
      </c>
      <c r="N61" s="48"/>
      <c r="O61" s="10">
        <v>703.42637115642049</v>
      </c>
      <c r="P61" s="64">
        <v>161.09972274455882</v>
      </c>
      <c r="Q61" s="61">
        <v>0.57599999999999996</v>
      </c>
      <c r="R61" s="65">
        <v>6.6907146363584777</v>
      </c>
      <c r="S61" s="27">
        <v>2</v>
      </c>
    </row>
    <row r="62" spans="1:19" x14ac:dyDescent="0.25">
      <c r="A62" s="50">
        <v>542.10799999999995</v>
      </c>
      <c r="B62" s="37" t="s">
        <v>128</v>
      </c>
      <c r="C62" s="46">
        <v>-1.58</v>
      </c>
      <c r="D62" s="46">
        <v>-3.04</v>
      </c>
      <c r="E62" s="46">
        <v>0.09</v>
      </c>
      <c r="F62" s="47">
        <v>2</v>
      </c>
      <c r="G62" s="46">
        <v>-0.63</v>
      </c>
      <c r="H62" s="46"/>
      <c r="I62" s="46">
        <v>0.17</v>
      </c>
      <c r="J62" s="46">
        <v>0.13</v>
      </c>
      <c r="K62" s="47">
        <v>1</v>
      </c>
      <c r="L62" s="46">
        <v>2.8</v>
      </c>
      <c r="M62" s="46">
        <v>1.4</v>
      </c>
      <c r="N62" s="48"/>
      <c r="O62" s="19">
        <v>79.47</v>
      </c>
      <c r="P62" s="59">
        <v>18.7</v>
      </c>
      <c r="Q62" s="61">
        <v>0.67400000000000004</v>
      </c>
      <c r="R62" s="62">
        <v>2.58</v>
      </c>
      <c r="S62" s="27" t="s">
        <v>156</v>
      </c>
    </row>
    <row r="63" spans="1:19" x14ac:dyDescent="0.25">
      <c r="A63" s="50">
        <v>542.10799999999995</v>
      </c>
      <c r="B63" s="37" t="s">
        <v>129</v>
      </c>
      <c r="C63" s="46">
        <v>-1.57</v>
      </c>
      <c r="D63" s="46">
        <v>-2.98</v>
      </c>
      <c r="F63" s="47">
        <v>1</v>
      </c>
      <c r="G63" s="46">
        <v>-0.42</v>
      </c>
      <c r="H63" s="46"/>
      <c r="I63" s="46">
        <v>0.26</v>
      </c>
      <c r="J63" s="46">
        <v>0.12</v>
      </c>
      <c r="K63" s="47">
        <v>1</v>
      </c>
      <c r="L63" s="46">
        <v>3.1</v>
      </c>
      <c r="M63" s="46">
        <v>2.6</v>
      </c>
      <c r="N63" s="48"/>
      <c r="O63" s="19">
        <v>217.91</v>
      </c>
      <c r="P63" s="59">
        <v>23.2</v>
      </c>
      <c r="Q63" s="61">
        <v>0.47099999999999997</v>
      </c>
      <c r="R63" s="62">
        <v>2.95</v>
      </c>
      <c r="S63" s="27">
        <v>1</v>
      </c>
    </row>
    <row r="64" spans="1:19" x14ac:dyDescent="0.25">
      <c r="A64" s="50">
        <v>542.10799999999995</v>
      </c>
      <c r="B64" s="37" t="s">
        <v>130</v>
      </c>
      <c r="C64" s="46">
        <v>-1.5</v>
      </c>
      <c r="D64" s="46">
        <v>-2.86</v>
      </c>
      <c r="F64" s="47">
        <v>1</v>
      </c>
      <c r="G64" s="46">
        <v>-0.53</v>
      </c>
      <c r="H64" s="46"/>
      <c r="I64" s="46">
        <v>0.21</v>
      </c>
      <c r="J64" s="46">
        <v>0.05</v>
      </c>
      <c r="K64" s="47">
        <v>1</v>
      </c>
      <c r="L64" s="46">
        <v>3.2</v>
      </c>
      <c r="M64" s="46">
        <v>3.9</v>
      </c>
      <c r="N64" s="48"/>
      <c r="O64" s="19">
        <v>444.4</v>
      </c>
      <c r="P64" s="59">
        <v>31.6</v>
      </c>
      <c r="Q64" s="61">
        <v>0.47</v>
      </c>
      <c r="R64" s="62">
        <v>3.68</v>
      </c>
      <c r="S64" s="27">
        <v>2</v>
      </c>
    </row>
    <row r="65" spans="1:19" x14ac:dyDescent="0.25">
      <c r="A65" s="50">
        <v>546.22719999999993</v>
      </c>
      <c r="B65" s="37" t="s">
        <v>131</v>
      </c>
      <c r="C65" s="46">
        <v>-1.62</v>
      </c>
      <c r="D65" s="46">
        <v>-3.13</v>
      </c>
      <c r="F65" s="47">
        <v>1</v>
      </c>
      <c r="G65" s="46">
        <v>-0.66999999999999993</v>
      </c>
      <c r="H65" s="46">
        <v>0.05</v>
      </c>
      <c r="I65" s="46">
        <v>5.8500000000000003E-2</v>
      </c>
      <c r="J65" s="46">
        <v>2.6500000000000003E-2</v>
      </c>
      <c r="K65" s="47">
        <v>2</v>
      </c>
      <c r="L65" s="46">
        <v>2.9</v>
      </c>
      <c r="M65" s="46">
        <v>1.5</v>
      </c>
      <c r="N65" s="48"/>
      <c r="O65" s="19">
        <v>174.44024770126083</v>
      </c>
      <c r="P65" s="59">
        <v>5.8262883473836036</v>
      </c>
      <c r="Q65" s="61">
        <v>0.72699999999999998</v>
      </c>
      <c r="R65" s="62">
        <v>3.3359709352676821</v>
      </c>
      <c r="S65" s="27" t="s">
        <v>156</v>
      </c>
    </row>
    <row r="66" spans="1:19" x14ac:dyDescent="0.25">
      <c r="A66" s="50">
        <v>546.22719999999993</v>
      </c>
      <c r="B66" s="37" t="s">
        <v>132</v>
      </c>
      <c r="C66" s="46">
        <v>-1.51</v>
      </c>
      <c r="D66" s="46">
        <v>-2.91</v>
      </c>
      <c r="F66" s="47">
        <v>1</v>
      </c>
      <c r="G66" s="46">
        <v>-0.68</v>
      </c>
      <c r="H66" s="46"/>
      <c r="I66" s="46">
        <v>0.05</v>
      </c>
      <c r="J66" s="46">
        <v>0.04</v>
      </c>
      <c r="K66" s="47">
        <v>1</v>
      </c>
      <c r="L66" s="46">
        <v>3.1</v>
      </c>
      <c r="M66" s="46">
        <v>3</v>
      </c>
      <c r="N66" s="48"/>
      <c r="O66" s="19">
        <v>430.70572539077858</v>
      </c>
      <c r="P66" s="59">
        <v>7.9715753542584711</v>
      </c>
      <c r="Q66" s="61">
        <v>0.51200000000000001</v>
      </c>
      <c r="R66" s="62">
        <v>4.5134769390306095</v>
      </c>
      <c r="S66" s="27">
        <v>1</v>
      </c>
    </row>
    <row r="67" spans="1:19" x14ac:dyDescent="0.25">
      <c r="A67" s="50">
        <v>546.22719999999993</v>
      </c>
      <c r="B67" s="37" t="s">
        <v>133</v>
      </c>
      <c r="C67" s="46">
        <v>-1.48</v>
      </c>
      <c r="D67" s="46">
        <v>-2.85</v>
      </c>
      <c r="F67" s="47">
        <v>1</v>
      </c>
      <c r="G67" s="46">
        <v>-0.81</v>
      </c>
      <c r="H67" s="46"/>
      <c r="I67" s="46">
        <v>-0.01</v>
      </c>
      <c r="J67" s="46">
        <v>0</v>
      </c>
      <c r="K67" s="47">
        <v>1</v>
      </c>
      <c r="L67" s="46">
        <v>3.2</v>
      </c>
      <c r="M67" s="46">
        <v>4.0999999999999996</v>
      </c>
      <c r="N67" s="48"/>
      <c r="O67" s="19">
        <v>684.12845442454591</v>
      </c>
      <c r="P67" s="59">
        <v>8.8183456954989907</v>
      </c>
      <c r="Q67" s="61">
        <v>0.504</v>
      </c>
      <c r="R67" s="62">
        <v>5.5308721742321856</v>
      </c>
      <c r="S67" s="27">
        <v>2</v>
      </c>
    </row>
    <row r="68" spans="1:19" x14ac:dyDescent="0.25">
      <c r="A68" s="50">
        <v>563.00800000000004</v>
      </c>
      <c r="B68" s="17" t="s">
        <v>134</v>
      </c>
      <c r="C68" s="46">
        <v>-1.51</v>
      </c>
      <c r="D68" s="46">
        <v>-2.83</v>
      </c>
      <c r="F68" s="47">
        <v>1</v>
      </c>
      <c r="G68" s="46">
        <v>-0.97</v>
      </c>
      <c r="H68" s="46"/>
      <c r="I68" s="46">
        <v>-7.0000000000000007E-2</v>
      </c>
      <c r="J68" s="46">
        <v>-0.05</v>
      </c>
      <c r="K68" s="47">
        <v>1</v>
      </c>
      <c r="L68" s="46">
        <v>2.8</v>
      </c>
      <c r="M68" s="46">
        <v>2.2999999999999998</v>
      </c>
      <c r="N68" s="48"/>
      <c r="O68" s="19">
        <v>252.6754395409404</v>
      </c>
      <c r="P68" s="59">
        <v>0</v>
      </c>
      <c r="Q68" s="61">
        <v>1.1279999999999999</v>
      </c>
      <c r="R68" s="62">
        <v>2.299372650544917</v>
      </c>
      <c r="S68" s="27" t="s">
        <v>156</v>
      </c>
    </row>
    <row r="69" spans="1:19" x14ac:dyDescent="0.25">
      <c r="A69" s="50">
        <v>563.00800000000004</v>
      </c>
      <c r="B69" s="17" t="s">
        <v>135</v>
      </c>
      <c r="C69" s="46">
        <v>-1.47</v>
      </c>
      <c r="D69" s="46">
        <v>-2.85</v>
      </c>
      <c r="F69" s="47">
        <v>1</v>
      </c>
      <c r="G69" s="46">
        <v>-0.87</v>
      </c>
      <c r="H69" s="46"/>
      <c r="I69" s="46">
        <v>-0.04</v>
      </c>
      <c r="J69" s="46">
        <v>0.01</v>
      </c>
      <c r="K69" s="47">
        <v>1</v>
      </c>
      <c r="L69" s="46">
        <v>3.1</v>
      </c>
      <c r="M69" s="46">
        <v>3</v>
      </c>
      <c r="N69" s="48"/>
      <c r="O69" s="19">
        <v>342.81625371929948</v>
      </c>
      <c r="P69" s="59">
        <v>1.2983927356143425</v>
      </c>
      <c r="Q69" s="61">
        <v>1.0449999999999999</v>
      </c>
      <c r="R69" s="62">
        <v>2.8704551852250728</v>
      </c>
      <c r="S69" s="27">
        <v>1</v>
      </c>
    </row>
    <row r="70" spans="1:19" x14ac:dyDescent="0.25">
      <c r="A70" s="50">
        <v>566.96</v>
      </c>
      <c r="B70" s="17" t="s">
        <v>136</v>
      </c>
      <c r="C70" s="46">
        <v>-1.51</v>
      </c>
      <c r="D70" s="46">
        <v>-2.8849999999999998</v>
      </c>
      <c r="E70" s="46">
        <v>0.05</v>
      </c>
      <c r="F70" s="47">
        <v>2</v>
      </c>
      <c r="G70" s="46">
        <v>-0.95</v>
      </c>
      <c r="H70" s="46">
        <v>0.01</v>
      </c>
      <c r="I70" s="46">
        <v>-2.5000000000000001E-2</v>
      </c>
      <c r="J70" s="46">
        <v>-0.02</v>
      </c>
      <c r="K70" s="47">
        <v>2</v>
      </c>
      <c r="L70" s="46">
        <v>3</v>
      </c>
      <c r="M70" s="46">
        <v>1.8</v>
      </c>
      <c r="N70" s="48"/>
      <c r="O70" s="19">
        <v>240.23448121262069</v>
      </c>
      <c r="P70" s="59">
        <v>4.1031443249374968</v>
      </c>
      <c r="Q70" s="61">
        <v>1.256</v>
      </c>
      <c r="R70" s="62">
        <v>2.271745465210651</v>
      </c>
      <c r="S70" s="27" t="s">
        <v>156</v>
      </c>
    </row>
    <row r="71" spans="1:19" x14ac:dyDescent="0.25">
      <c r="A71" s="50">
        <v>566.96</v>
      </c>
      <c r="B71" s="17" t="s">
        <v>137</v>
      </c>
      <c r="C71" s="46">
        <v>-1.47</v>
      </c>
      <c r="D71" s="46">
        <v>-2.8099999999999996</v>
      </c>
      <c r="E71" s="46">
        <v>0.01</v>
      </c>
      <c r="F71" s="47">
        <v>2</v>
      </c>
      <c r="G71" s="46">
        <v>-0.89500000000000002</v>
      </c>
      <c r="H71" s="46">
        <v>0.06</v>
      </c>
      <c r="I71" s="46">
        <v>-9.999999999999995E-3</v>
      </c>
      <c r="J71" s="46">
        <v>-5.4000000000000006E-2</v>
      </c>
      <c r="K71" s="47">
        <v>2</v>
      </c>
      <c r="L71" s="46">
        <v>3.3</v>
      </c>
      <c r="M71" s="46">
        <v>3</v>
      </c>
      <c r="N71" s="48"/>
      <c r="O71" s="19">
        <v>534.72365273346816</v>
      </c>
      <c r="P71" s="59">
        <v>7.8780687268523515</v>
      </c>
      <c r="Q71" s="61">
        <v>1.107</v>
      </c>
      <c r="R71" s="62">
        <v>4.3169101544568615</v>
      </c>
      <c r="S71" s="27">
        <v>1</v>
      </c>
    </row>
    <row r="72" spans="1:19" x14ac:dyDescent="0.25">
      <c r="A72" s="50">
        <v>566.96</v>
      </c>
      <c r="B72" s="17" t="s">
        <v>138</v>
      </c>
      <c r="C72" s="46">
        <v>-1.4750000000000001</v>
      </c>
      <c r="D72" s="46">
        <v>-2.79</v>
      </c>
      <c r="E72" s="46">
        <v>0</v>
      </c>
      <c r="F72" s="47">
        <v>2</v>
      </c>
      <c r="G72" s="46">
        <v>-0.96</v>
      </c>
      <c r="H72" s="46"/>
      <c r="I72" s="46">
        <v>-0.08</v>
      </c>
      <c r="J72" s="46">
        <v>-7.0000000000000007E-2</v>
      </c>
      <c r="K72" s="47">
        <v>1</v>
      </c>
      <c r="L72" s="46">
        <v>3.5</v>
      </c>
      <c r="M72" s="46">
        <v>4</v>
      </c>
      <c r="N72" s="48"/>
      <c r="O72" s="19">
        <v>756.6</v>
      </c>
      <c r="P72" s="59">
        <v>35.700000000000003</v>
      </c>
      <c r="Q72" s="61">
        <v>1.0149999999999999</v>
      </c>
      <c r="R72" s="62">
        <v>4.55</v>
      </c>
      <c r="S72" s="27">
        <v>2</v>
      </c>
    </row>
    <row r="73" spans="1:19" x14ac:dyDescent="0.25">
      <c r="A73" s="50">
        <v>569.08799999999997</v>
      </c>
      <c r="B73" s="37" t="s">
        <v>139</v>
      </c>
      <c r="C73" s="46">
        <v>-1.5066666666666666</v>
      </c>
      <c r="D73" s="46">
        <v>-2.89</v>
      </c>
      <c r="E73" s="46">
        <v>0.03</v>
      </c>
      <c r="F73" s="47">
        <v>3</v>
      </c>
      <c r="G73" s="46">
        <v>-0.96</v>
      </c>
      <c r="H73" s="46">
        <v>0.06</v>
      </c>
      <c r="I73" s="46">
        <v>-0.08</v>
      </c>
      <c r="J73" s="46">
        <v>-6.0000000000000005E-2</v>
      </c>
      <c r="K73" s="47">
        <v>2</v>
      </c>
      <c r="L73" s="46">
        <v>2.8</v>
      </c>
      <c r="M73" s="46">
        <v>1.4</v>
      </c>
      <c r="N73" s="48"/>
      <c r="O73" s="19">
        <v>192.1</v>
      </c>
      <c r="P73" s="59">
        <v>76.2</v>
      </c>
      <c r="Q73" s="61">
        <v>1.38</v>
      </c>
      <c r="R73" s="62">
        <v>2.16</v>
      </c>
      <c r="S73" s="27" t="s">
        <v>156</v>
      </c>
    </row>
    <row r="74" spans="1:19" x14ac:dyDescent="0.25">
      <c r="A74" s="50">
        <v>569.08799999999997</v>
      </c>
      <c r="B74" s="37" t="s">
        <v>140</v>
      </c>
      <c r="C74" s="46">
        <v>-1.49</v>
      </c>
      <c r="D74" s="46">
        <v>-2.84</v>
      </c>
      <c r="F74" s="47">
        <v>1</v>
      </c>
      <c r="G74" s="46">
        <v>-0.92500000000000004</v>
      </c>
      <c r="H74" s="46">
        <v>0.03</v>
      </c>
      <c r="I74" s="46">
        <v>-7.0000000000000007E-2</v>
      </c>
      <c r="J74" s="46">
        <v>-0.06</v>
      </c>
      <c r="K74" s="47">
        <v>2</v>
      </c>
      <c r="L74" s="46">
        <v>3.2</v>
      </c>
      <c r="M74" s="46">
        <v>2.8</v>
      </c>
      <c r="N74" s="48"/>
      <c r="O74" s="19">
        <v>400.94</v>
      </c>
      <c r="P74" s="59">
        <v>16.3</v>
      </c>
      <c r="Q74" s="61">
        <v>1.0149999999999999</v>
      </c>
      <c r="R74" s="62">
        <v>3.3959999999999999</v>
      </c>
      <c r="S74" s="27">
        <v>1</v>
      </c>
    </row>
    <row r="75" spans="1:19" x14ac:dyDescent="0.25">
      <c r="A75" s="50">
        <v>569.08799999999997</v>
      </c>
      <c r="B75" s="37" t="s">
        <v>141</v>
      </c>
      <c r="C75" s="46">
        <v>-1.49</v>
      </c>
      <c r="D75" s="46">
        <v>-2.84</v>
      </c>
      <c r="E75" s="46">
        <v>0.04</v>
      </c>
      <c r="F75" s="47">
        <v>2</v>
      </c>
      <c r="G75" s="46">
        <v>-0.88</v>
      </c>
      <c r="H75" s="46">
        <v>0.02</v>
      </c>
      <c r="I75" s="46">
        <v>-0.04</v>
      </c>
      <c r="J75" s="46">
        <v>-0.04</v>
      </c>
      <c r="K75" s="47">
        <v>2</v>
      </c>
      <c r="L75" s="46">
        <v>3.4</v>
      </c>
      <c r="M75" s="46">
        <v>3.9</v>
      </c>
      <c r="N75" s="48"/>
      <c r="O75" s="19">
        <v>703.98771499593101</v>
      </c>
      <c r="P75" s="59">
        <v>10.46675236555317</v>
      </c>
      <c r="Q75" s="61">
        <v>0.93799999999999994</v>
      </c>
      <c r="R75" s="62">
        <v>5.2719526469250706</v>
      </c>
      <c r="S75" s="27">
        <v>2</v>
      </c>
    </row>
    <row r="76" spans="1:19" x14ac:dyDescent="0.25">
      <c r="A76" s="50">
        <v>573.16160000000002</v>
      </c>
      <c r="B76" s="17" t="s">
        <v>142</v>
      </c>
      <c r="C76" s="46">
        <v>-1.51</v>
      </c>
      <c r="D76" s="46">
        <v>-2.9</v>
      </c>
      <c r="F76" s="47">
        <v>1</v>
      </c>
      <c r="G76" s="46">
        <v>-0.89</v>
      </c>
      <c r="H76" s="46">
        <v>0.03</v>
      </c>
      <c r="I76" s="46">
        <v>-4.4999999999999998E-2</v>
      </c>
      <c r="J76" s="46">
        <v>-5.0000000000000001E-3</v>
      </c>
      <c r="K76" s="47">
        <v>2</v>
      </c>
      <c r="L76" s="46">
        <v>2.5</v>
      </c>
      <c r="M76" s="46">
        <v>1.8</v>
      </c>
      <c r="N76" s="48"/>
      <c r="O76" s="19">
        <v>171.5</v>
      </c>
      <c r="P76" s="59">
        <v>6.6</v>
      </c>
      <c r="Q76" s="61">
        <v>1.004</v>
      </c>
      <c r="R76" s="62">
        <v>1.042</v>
      </c>
      <c r="S76" s="27" t="s">
        <v>156</v>
      </c>
    </row>
    <row r="77" spans="1:19" x14ac:dyDescent="0.25">
      <c r="A77" s="50">
        <v>573.16160000000002</v>
      </c>
      <c r="B77" s="17" t="s">
        <v>143</v>
      </c>
      <c r="C77" s="46">
        <v>-1.43</v>
      </c>
      <c r="D77" s="46">
        <v>-2.72</v>
      </c>
      <c r="F77" s="47">
        <v>1</v>
      </c>
      <c r="G77" s="46">
        <v>-0.91500000000000004</v>
      </c>
      <c r="H77" s="46">
        <v>0.02</v>
      </c>
      <c r="I77" s="46">
        <v>-6.7500000000000004E-2</v>
      </c>
      <c r="J77" s="46">
        <v>-3.4500000000000003E-2</v>
      </c>
      <c r="K77" s="47">
        <v>2</v>
      </c>
      <c r="L77" s="46">
        <v>2.9</v>
      </c>
      <c r="M77" s="46">
        <v>2.8</v>
      </c>
      <c r="N77" s="48"/>
      <c r="O77" s="19">
        <v>292.83</v>
      </c>
      <c r="P77" s="59">
        <v>6.4</v>
      </c>
      <c r="Q77" s="61">
        <v>0.78100000000000003</v>
      </c>
      <c r="R77" s="62">
        <v>1.083</v>
      </c>
      <c r="S77" s="27">
        <v>1</v>
      </c>
    </row>
    <row r="78" spans="1:19" x14ac:dyDescent="0.25">
      <c r="A78" s="50">
        <v>573.16160000000002</v>
      </c>
      <c r="B78" s="17" t="s">
        <v>144</v>
      </c>
      <c r="C78" s="46">
        <v>-1.5</v>
      </c>
      <c r="D78" s="46">
        <v>-2.79</v>
      </c>
      <c r="F78" s="47">
        <v>1</v>
      </c>
      <c r="G78" s="46">
        <v>-0.99</v>
      </c>
      <c r="H78" s="46"/>
      <c r="I78" s="46">
        <v>-0.08</v>
      </c>
      <c r="J78" s="46">
        <v>-0.08</v>
      </c>
      <c r="K78" s="47">
        <v>1</v>
      </c>
      <c r="L78" s="46">
        <v>3.3</v>
      </c>
      <c r="M78" s="46">
        <v>4.4000000000000004</v>
      </c>
      <c r="N78" s="48"/>
      <c r="O78" s="19">
        <v>697.5</v>
      </c>
      <c r="P78" s="59">
        <v>13.91</v>
      </c>
      <c r="Q78" s="61">
        <v>0.88</v>
      </c>
      <c r="R78" s="62">
        <v>2.5009999999999999</v>
      </c>
      <c r="S78" s="27">
        <v>2</v>
      </c>
    </row>
    <row r="79" spans="1:19" x14ac:dyDescent="0.25">
      <c r="A79" s="50">
        <v>585.92960000000005</v>
      </c>
      <c r="B79" s="17" t="s">
        <v>145</v>
      </c>
      <c r="C79" s="46">
        <v>-1.58</v>
      </c>
      <c r="D79" s="46">
        <v>-3.01</v>
      </c>
      <c r="F79" s="47">
        <v>1</v>
      </c>
      <c r="G79" s="46">
        <v>-0.95</v>
      </c>
      <c r="H79" s="46">
        <v>0.02</v>
      </c>
      <c r="I79" s="46">
        <v>-0.27</v>
      </c>
      <c r="J79" s="46">
        <v>-0.17</v>
      </c>
      <c r="K79" s="47">
        <v>2</v>
      </c>
      <c r="L79" s="46">
        <v>2.7</v>
      </c>
      <c r="M79" s="46">
        <v>1.1000000000000001</v>
      </c>
      <c r="N79" s="48"/>
      <c r="O79" s="19">
        <v>81.099999999999994</v>
      </c>
      <c r="P79" s="59">
        <v>10.9</v>
      </c>
      <c r="Q79" s="61">
        <v>1.6990000000000001</v>
      </c>
      <c r="R79" s="62">
        <v>1.45</v>
      </c>
      <c r="S79" s="27" t="s">
        <v>156</v>
      </c>
    </row>
    <row r="80" spans="1:19" x14ac:dyDescent="0.25">
      <c r="A80" s="50">
        <v>585.92960000000005</v>
      </c>
      <c r="B80" s="17" t="s">
        <v>146</v>
      </c>
      <c r="C80" s="46">
        <v>-1.48</v>
      </c>
      <c r="D80" s="46">
        <v>-2.87</v>
      </c>
      <c r="F80" s="47">
        <v>1</v>
      </c>
      <c r="G80" s="46">
        <v>-0.91</v>
      </c>
      <c r="H80" s="46"/>
      <c r="I80" s="46">
        <v>0.04</v>
      </c>
      <c r="J80" s="46">
        <v>0.02</v>
      </c>
      <c r="K80" s="47">
        <v>1</v>
      </c>
      <c r="L80" s="46">
        <v>3.3</v>
      </c>
      <c r="M80" s="46">
        <v>2.4</v>
      </c>
      <c r="N80" s="48"/>
      <c r="O80" s="19">
        <v>217.34</v>
      </c>
      <c r="P80" s="59">
        <v>11.75</v>
      </c>
      <c r="Q80" s="61">
        <v>1.64</v>
      </c>
      <c r="R80" s="62">
        <v>1.48</v>
      </c>
      <c r="S80" s="27">
        <v>1</v>
      </c>
    </row>
    <row r="81" spans="1:19" x14ac:dyDescent="0.25">
      <c r="A81" s="50">
        <v>585.92960000000005</v>
      </c>
      <c r="B81" s="17" t="s">
        <v>147</v>
      </c>
      <c r="C81" s="46">
        <v>-1.44</v>
      </c>
      <c r="D81" s="46">
        <v>-2.74</v>
      </c>
      <c r="F81" s="47">
        <v>1</v>
      </c>
      <c r="G81" s="46">
        <v>-1.05</v>
      </c>
      <c r="H81" s="46"/>
      <c r="I81" s="46">
        <v>-0.02</v>
      </c>
      <c r="J81" s="46">
        <v>0.06</v>
      </c>
      <c r="K81" s="47">
        <v>1</v>
      </c>
      <c r="L81" s="46">
        <v>3.6</v>
      </c>
      <c r="M81" s="46">
        <v>3.6</v>
      </c>
      <c r="N81" s="48"/>
      <c r="O81" s="19">
        <v>566.34</v>
      </c>
      <c r="P81" s="59">
        <v>19.45</v>
      </c>
      <c r="Q81" s="61">
        <v>1.7709999999999999</v>
      </c>
      <c r="R81" s="62">
        <v>1.31</v>
      </c>
      <c r="S81" s="27">
        <v>2</v>
      </c>
    </row>
    <row r="82" spans="1:19" x14ac:dyDescent="0.25">
      <c r="A82" s="50">
        <v>646.95759999999996</v>
      </c>
      <c r="B82" s="17" t="s">
        <v>148</v>
      </c>
      <c r="C82" s="46">
        <v>-1.52</v>
      </c>
      <c r="D82" s="46">
        <v>-2.92</v>
      </c>
      <c r="F82" s="47">
        <v>1</v>
      </c>
      <c r="G82" s="46">
        <v>-1.07</v>
      </c>
      <c r="H82" s="46"/>
      <c r="I82" s="46">
        <v>-0.16</v>
      </c>
      <c r="J82" s="46">
        <v>-0.14000000000000001</v>
      </c>
      <c r="K82" s="47">
        <v>1</v>
      </c>
      <c r="L82" s="46">
        <v>2.8</v>
      </c>
      <c r="M82" s="46">
        <v>1</v>
      </c>
      <c r="N82" s="48"/>
      <c r="O82" s="19">
        <v>110.7</v>
      </c>
      <c r="P82" s="59">
        <v>20.6</v>
      </c>
      <c r="Q82" s="61">
        <v>4.71</v>
      </c>
      <c r="R82" s="62">
        <v>2.2400000000000002</v>
      </c>
      <c r="S82" s="27" t="s">
        <v>156</v>
      </c>
    </row>
    <row r="83" spans="1:19" x14ac:dyDescent="0.25">
      <c r="A83" s="50">
        <v>646.95759999999996</v>
      </c>
      <c r="B83" s="17" t="s">
        <v>149</v>
      </c>
      <c r="C83" s="46">
        <v>-1.49</v>
      </c>
      <c r="D83" s="46">
        <v>-2.84</v>
      </c>
      <c r="F83" s="47">
        <v>1</v>
      </c>
      <c r="G83" s="46">
        <v>-0.91</v>
      </c>
      <c r="H83" s="46"/>
      <c r="I83" s="46">
        <v>0.04</v>
      </c>
      <c r="J83" s="46">
        <v>7.0000000000000007E-2</v>
      </c>
      <c r="K83" s="47">
        <v>1</v>
      </c>
      <c r="L83" s="46">
        <v>3.5</v>
      </c>
      <c r="M83" s="46">
        <v>2.2999999999999998</v>
      </c>
      <c r="N83" s="48"/>
      <c r="O83" s="19">
        <v>214.6</v>
      </c>
      <c r="P83" s="59">
        <v>13.3</v>
      </c>
      <c r="Q83" s="61">
        <v>3.72</v>
      </c>
      <c r="R83" s="62">
        <v>1.78</v>
      </c>
      <c r="S83" s="27">
        <v>1</v>
      </c>
    </row>
    <row r="84" spans="1:19" x14ac:dyDescent="0.25">
      <c r="A84" s="50">
        <v>646.95759999999996</v>
      </c>
      <c r="B84" s="17" t="s">
        <v>150</v>
      </c>
      <c r="C84" s="46">
        <v>-1.44</v>
      </c>
      <c r="D84" s="46">
        <v>-2.72</v>
      </c>
      <c r="F84" s="47">
        <v>1</v>
      </c>
      <c r="G84" s="46">
        <v>-1.17</v>
      </c>
      <c r="H84" s="46"/>
      <c r="I84" s="46">
        <v>-0.08</v>
      </c>
      <c r="J84" s="46">
        <v>-0.06</v>
      </c>
      <c r="K84" s="47">
        <v>1</v>
      </c>
      <c r="L84" s="46">
        <v>4</v>
      </c>
      <c r="M84" s="46">
        <v>3.6</v>
      </c>
      <c r="N84" s="48"/>
      <c r="O84" s="19">
        <v>606</v>
      </c>
      <c r="P84" s="59">
        <v>16.600000000000001</v>
      </c>
      <c r="Q84" s="61">
        <v>6.77</v>
      </c>
      <c r="R84" s="62">
        <v>1.38</v>
      </c>
      <c r="S84" s="27">
        <v>2</v>
      </c>
    </row>
    <row r="85" spans="1:19" x14ac:dyDescent="0.25">
      <c r="A85" s="50">
        <v>650.87</v>
      </c>
      <c r="B85" s="17" t="s">
        <v>151</v>
      </c>
      <c r="C85" s="46">
        <v>-1.69</v>
      </c>
      <c r="D85" s="46">
        <v>-3.05</v>
      </c>
      <c r="F85" s="47">
        <v>1</v>
      </c>
      <c r="G85" s="46">
        <v>-0.88500000000000001</v>
      </c>
      <c r="H85" s="46">
        <v>7.0000000000000007E-2</v>
      </c>
      <c r="I85" s="46">
        <v>-0.21</v>
      </c>
      <c r="J85" s="46">
        <v>-0.12</v>
      </c>
      <c r="K85" s="47">
        <v>2</v>
      </c>
      <c r="L85" s="46">
        <v>2.5099999999999998</v>
      </c>
      <c r="M85" s="46">
        <v>0.54</v>
      </c>
      <c r="N85" s="48"/>
      <c r="O85" s="19">
        <v>77.900000000000006</v>
      </c>
      <c r="P85" s="59">
        <v>7.84</v>
      </c>
      <c r="Q85" s="61">
        <v>1.22</v>
      </c>
      <c r="R85" s="62">
        <v>0.94499999999999995</v>
      </c>
      <c r="S85" s="45"/>
    </row>
    <row r="86" spans="1:19" x14ac:dyDescent="0.25">
      <c r="A86" s="50">
        <v>656.97</v>
      </c>
      <c r="B86" s="17" t="s">
        <v>152</v>
      </c>
      <c r="C86" s="46">
        <v>-1.62</v>
      </c>
      <c r="D86" s="46">
        <v>-2.95</v>
      </c>
      <c r="F86" s="47">
        <v>1</v>
      </c>
      <c r="G86" s="46">
        <v>-0.93500000000000005</v>
      </c>
      <c r="H86" s="46"/>
      <c r="I86" s="46">
        <v>-0.13</v>
      </c>
      <c r="J86" s="46">
        <v>-0.06</v>
      </c>
      <c r="K86" s="47">
        <v>1</v>
      </c>
      <c r="L86" s="46">
        <v>2.98</v>
      </c>
      <c r="M86" s="46">
        <v>1.65</v>
      </c>
      <c r="N86" s="48"/>
      <c r="O86" s="19">
        <v>87.9</v>
      </c>
      <c r="P86" s="59">
        <v>11.6</v>
      </c>
      <c r="Q86" s="61">
        <v>1.71</v>
      </c>
      <c r="R86" s="62">
        <v>1.17</v>
      </c>
      <c r="S86" s="45"/>
    </row>
    <row r="87" spans="1:19" x14ac:dyDescent="0.25">
      <c r="A87" s="50">
        <v>663.68</v>
      </c>
      <c r="B87" s="17" t="s">
        <v>153</v>
      </c>
      <c r="C87" s="46">
        <v>-1.58</v>
      </c>
      <c r="D87" s="46">
        <v>-2.81</v>
      </c>
      <c r="F87" s="47">
        <v>1</v>
      </c>
      <c r="G87" s="46">
        <v>-0.96</v>
      </c>
      <c r="H87" s="46">
        <v>0.02</v>
      </c>
      <c r="I87" s="46">
        <v>-0.14000000000000001</v>
      </c>
      <c r="J87" s="46">
        <v>-7.4999999999999997E-2</v>
      </c>
      <c r="K87" s="47">
        <v>1</v>
      </c>
      <c r="L87" s="46">
        <v>2.57</v>
      </c>
      <c r="M87" s="46">
        <v>1.21</v>
      </c>
      <c r="N87" s="48"/>
      <c r="O87" s="19">
        <v>120.94</v>
      </c>
      <c r="P87" s="59">
        <v>9.3000000000000007</v>
      </c>
      <c r="Q87" s="61">
        <v>1.58</v>
      </c>
      <c r="R87" s="62">
        <v>0.98</v>
      </c>
      <c r="S87" s="45"/>
    </row>
    <row r="88" spans="1:19" x14ac:dyDescent="0.25">
      <c r="A88" s="50">
        <v>668.86500000000001</v>
      </c>
      <c r="B88" s="17" t="s">
        <v>154</v>
      </c>
      <c r="C88" s="46">
        <v>-2.0499999999999998</v>
      </c>
      <c r="D88" s="46">
        <v>-3.14</v>
      </c>
      <c r="F88" s="47">
        <v>1</v>
      </c>
      <c r="G88" s="46">
        <v>-0.95</v>
      </c>
      <c r="H88" s="46">
        <v>0.04</v>
      </c>
      <c r="I88" s="46">
        <v>-0.16999999999999998</v>
      </c>
      <c r="J88" s="46">
        <v>-0.115</v>
      </c>
      <c r="K88" s="47">
        <v>2</v>
      </c>
      <c r="L88" s="46">
        <v>3.08</v>
      </c>
      <c r="M88" s="46">
        <v>1.32</v>
      </c>
      <c r="N88" s="48"/>
      <c r="O88" s="19">
        <v>50.2</v>
      </c>
      <c r="P88" s="59">
        <v>10.6</v>
      </c>
      <c r="Q88" s="61">
        <v>1.57</v>
      </c>
      <c r="R88" s="62">
        <v>1.0900000000000001</v>
      </c>
      <c r="S88" s="45"/>
    </row>
    <row r="89" spans="1:19" x14ac:dyDescent="0.25">
      <c r="A89" s="50">
        <v>676.79499999999996</v>
      </c>
      <c r="B89" s="17" t="s">
        <v>155</v>
      </c>
      <c r="C89" s="46">
        <v>-1.48</v>
      </c>
      <c r="D89" s="46">
        <v>-2.91</v>
      </c>
      <c r="F89" s="47">
        <v>1</v>
      </c>
      <c r="G89" s="46">
        <v>-1.04</v>
      </c>
      <c r="H89" s="46"/>
      <c r="I89" s="46">
        <v>-0.21</v>
      </c>
      <c r="J89" s="46">
        <v>-0.12</v>
      </c>
      <c r="K89" s="47">
        <v>1</v>
      </c>
      <c r="L89" s="46">
        <v>2.5048641359558408</v>
      </c>
      <c r="M89" s="46">
        <v>1.4025214458435948</v>
      </c>
      <c r="N89" s="48"/>
      <c r="O89" s="19">
        <v>84.2</v>
      </c>
      <c r="P89" s="59">
        <v>8.67</v>
      </c>
      <c r="Q89" s="61">
        <v>1.1200000000000001</v>
      </c>
      <c r="R89" s="62">
        <v>1.21</v>
      </c>
      <c r="S89" s="45"/>
    </row>
    <row r="90" spans="1:19" x14ac:dyDescent="0.25">
      <c r="Q90" s="61"/>
    </row>
    <row r="91" spans="1:19" x14ac:dyDescent="0.25">
      <c r="F91" s="19"/>
      <c r="G91" s="19"/>
      <c r="H91" s="19"/>
      <c r="I91" s="19"/>
      <c r="Q91" s="61"/>
    </row>
    <row r="92" spans="1:19" x14ac:dyDescent="0.25">
      <c r="Q92" s="61"/>
    </row>
    <row r="93" spans="1:19" x14ac:dyDescent="0.25">
      <c r="Q93" s="61"/>
    </row>
    <row r="94" spans="1:19" x14ac:dyDescent="0.25">
      <c r="Q94" s="61"/>
    </row>
    <row r="95" spans="1:19" x14ac:dyDescent="0.25">
      <c r="Q95" s="61"/>
    </row>
    <row r="96" spans="1:19" x14ac:dyDescent="0.25">
      <c r="Q96" s="61"/>
    </row>
    <row r="97" spans="17:17" x14ac:dyDescent="0.25">
      <c r="Q97" s="61"/>
    </row>
    <row r="98" spans="17:17" x14ac:dyDescent="0.25">
      <c r="Q98" s="61"/>
    </row>
    <row r="99" spans="17:17" x14ac:dyDescent="0.25">
      <c r="Q99" s="61"/>
    </row>
    <row r="100" spans="17:17" x14ac:dyDescent="0.25">
      <c r="Q100" s="61"/>
    </row>
    <row r="101" spans="17:17" x14ac:dyDescent="0.25">
      <c r="Q101" s="61"/>
    </row>
    <row r="102" spans="17:17" x14ac:dyDescent="0.25">
      <c r="Q102" s="61"/>
    </row>
    <row r="103" spans="17:17" x14ac:dyDescent="0.25">
      <c r="Q103" s="61"/>
    </row>
    <row r="104" spans="17:17" x14ac:dyDescent="0.25">
      <c r="Q104" s="61"/>
    </row>
    <row r="105" spans="17:17" x14ac:dyDescent="0.25">
      <c r="Q105" s="61"/>
    </row>
    <row r="106" spans="17:17" x14ac:dyDescent="0.25">
      <c r="Q106" s="61"/>
    </row>
    <row r="107" spans="17:17" x14ac:dyDescent="0.25">
      <c r="Q107" s="61"/>
    </row>
    <row r="108" spans="17:17" x14ac:dyDescent="0.25">
      <c r="Q108" s="61"/>
    </row>
    <row r="109" spans="17:17" x14ac:dyDescent="0.25">
      <c r="Q109" s="61"/>
    </row>
    <row r="110" spans="17:17" x14ac:dyDescent="0.25">
      <c r="Q110" s="61"/>
    </row>
    <row r="111" spans="17:17" x14ac:dyDescent="0.25">
      <c r="Q111" s="61"/>
    </row>
    <row r="112" spans="17:17" x14ac:dyDescent="0.25">
      <c r="Q112" s="61"/>
    </row>
    <row r="113" spans="17:17" x14ac:dyDescent="0.25">
      <c r="Q113" s="61"/>
    </row>
    <row r="114" spans="17:17" x14ac:dyDescent="0.25">
      <c r="Q114" s="61"/>
    </row>
    <row r="115" spans="17:17" x14ac:dyDescent="0.25">
      <c r="Q115" s="61"/>
    </row>
    <row r="116" spans="17:17" x14ac:dyDescent="0.25">
      <c r="Q116" s="61"/>
    </row>
    <row r="117" spans="17:17" x14ac:dyDescent="0.25">
      <c r="Q117" s="61"/>
    </row>
    <row r="118" spans="17:17" x14ac:dyDescent="0.25">
      <c r="Q118" s="61"/>
    </row>
    <row r="119" spans="17:17" x14ac:dyDescent="0.25">
      <c r="Q119" s="61"/>
    </row>
    <row r="120" spans="17:17" x14ac:dyDescent="0.25">
      <c r="Q120" s="61"/>
    </row>
    <row r="121" spans="17:17" x14ac:dyDescent="0.25">
      <c r="Q121" s="61"/>
    </row>
    <row r="122" spans="17:17" x14ac:dyDescent="0.25">
      <c r="Q122" s="61"/>
    </row>
    <row r="123" spans="17:17" x14ac:dyDescent="0.25">
      <c r="Q123" s="61"/>
    </row>
    <row r="124" spans="17:17" x14ac:dyDescent="0.25">
      <c r="Q124" s="61"/>
    </row>
    <row r="125" spans="17:17" x14ac:dyDescent="0.25">
      <c r="Q125" s="61"/>
    </row>
    <row r="126" spans="17:17" x14ac:dyDescent="0.25">
      <c r="Q126" s="61"/>
    </row>
    <row r="127" spans="17:17" x14ac:dyDescent="0.25">
      <c r="Q127" s="61"/>
    </row>
    <row r="128" spans="17:17" x14ac:dyDescent="0.25">
      <c r="Q128" s="61"/>
    </row>
    <row r="129" spans="17:17" x14ac:dyDescent="0.25">
      <c r="Q129" s="61"/>
    </row>
    <row r="130" spans="17:17" x14ac:dyDescent="0.25">
      <c r="Q130" s="61"/>
    </row>
  </sheetData>
  <mergeCells count="2">
    <mergeCell ref="B1:S1"/>
    <mergeCell ref="B9:S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A32" sqref="A32"/>
    </sheetView>
  </sheetViews>
  <sheetFormatPr baseColWidth="10" defaultRowHeight="16" x14ac:dyDescent="0.2"/>
  <cols>
    <col min="1" max="1" width="32.83203125" customWidth="1"/>
    <col min="7" max="7" width="14.83203125" customWidth="1"/>
    <col min="14" max="14" width="15" customWidth="1"/>
    <col min="15" max="15" width="14.6640625" customWidth="1"/>
    <col min="16" max="16" width="15.1640625" customWidth="1"/>
    <col min="17" max="17" width="13.83203125" customWidth="1"/>
  </cols>
  <sheetData>
    <row r="1" spans="1:18" ht="26" x14ac:dyDescent="0.3">
      <c r="A1" s="40" t="s">
        <v>160</v>
      </c>
      <c r="B1" s="93" t="s">
        <v>1</v>
      </c>
      <c r="C1" s="93"/>
      <c r="D1" s="93"/>
      <c r="E1" s="93"/>
      <c r="F1" s="93"/>
      <c r="G1" s="93"/>
      <c r="H1" s="93"/>
      <c r="I1" s="93"/>
      <c r="J1" s="93"/>
      <c r="K1" s="93"/>
      <c r="L1" s="93"/>
      <c r="M1" s="93"/>
      <c r="N1" s="93"/>
      <c r="O1" s="93"/>
      <c r="P1" s="93"/>
      <c r="Q1" s="93"/>
      <c r="R1" s="1"/>
    </row>
    <row r="2" spans="1:18" ht="22" x14ac:dyDescent="0.25">
      <c r="A2" s="2" t="s">
        <v>2</v>
      </c>
      <c r="B2" s="2" t="s">
        <v>161</v>
      </c>
      <c r="C2" s="3" t="s">
        <v>3</v>
      </c>
      <c r="D2" s="3" t="s">
        <v>4</v>
      </c>
      <c r="E2" s="41" t="s">
        <v>5</v>
      </c>
      <c r="F2" s="3" t="s">
        <v>6</v>
      </c>
      <c r="G2" s="41" t="s">
        <v>69</v>
      </c>
      <c r="H2" s="41" t="s">
        <v>5</v>
      </c>
      <c r="I2" s="41" t="s">
        <v>70</v>
      </c>
      <c r="J2" s="41" t="s">
        <v>71</v>
      </c>
      <c r="K2" s="3" t="s">
        <v>6</v>
      </c>
      <c r="L2" s="41" t="s">
        <v>185</v>
      </c>
      <c r="M2" s="41" t="s">
        <v>186</v>
      </c>
      <c r="N2" s="4" t="s">
        <v>12</v>
      </c>
      <c r="O2" s="4" t="s">
        <v>13</v>
      </c>
      <c r="P2" s="44" t="s">
        <v>14</v>
      </c>
      <c r="Q2" s="3" t="s">
        <v>15</v>
      </c>
      <c r="R2" s="23"/>
    </row>
    <row r="3" spans="1:18" ht="19" x14ac:dyDescent="0.25">
      <c r="A3" s="2" t="s">
        <v>46</v>
      </c>
      <c r="B3" s="2"/>
      <c r="C3" s="3" t="s">
        <v>17</v>
      </c>
      <c r="D3" s="3" t="s">
        <v>17</v>
      </c>
      <c r="E3" s="41" t="s">
        <v>17</v>
      </c>
      <c r="F3" s="42"/>
      <c r="G3" s="41" t="s">
        <v>17</v>
      </c>
      <c r="H3" s="41" t="s">
        <v>17</v>
      </c>
      <c r="I3" s="41" t="s">
        <v>17</v>
      </c>
      <c r="J3" s="41" t="s">
        <v>17</v>
      </c>
      <c r="K3" s="42"/>
      <c r="L3" s="41" t="s">
        <v>17</v>
      </c>
      <c r="M3" s="41" t="s">
        <v>17</v>
      </c>
      <c r="N3" s="4" t="s">
        <v>18</v>
      </c>
      <c r="O3" s="4" t="s">
        <v>19</v>
      </c>
      <c r="P3" s="44" t="s">
        <v>18</v>
      </c>
      <c r="Q3" s="3" t="s">
        <v>19</v>
      </c>
      <c r="R3" s="23"/>
    </row>
    <row r="4" spans="1:18" ht="19" x14ac:dyDescent="0.25">
      <c r="A4" s="50">
        <f>257.3*0.304</f>
        <v>78.219200000000001</v>
      </c>
      <c r="B4" s="50" t="s">
        <v>162</v>
      </c>
      <c r="C4" s="16">
        <v>-1.5</v>
      </c>
      <c r="D4" s="16">
        <v>-2.9</v>
      </c>
      <c r="E4" s="46">
        <v>0.05</v>
      </c>
      <c r="F4" s="47">
        <v>3</v>
      </c>
      <c r="G4" s="46">
        <v>-0.49</v>
      </c>
      <c r="H4" s="46"/>
      <c r="I4" s="46">
        <v>0.26</v>
      </c>
      <c r="J4" s="46">
        <v>0.14000000000000001</v>
      </c>
      <c r="K4" s="47">
        <v>1</v>
      </c>
      <c r="L4" s="46">
        <v>2.86</v>
      </c>
      <c r="M4" s="46">
        <v>3.22</v>
      </c>
      <c r="N4" s="27">
        <v>857.99213895626167</v>
      </c>
      <c r="O4" s="19">
        <v>50.148906175856752</v>
      </c>
      <c r="P4" s="49">
        <v>0.25142319910375066</v>
      </c>
      <c r="Q4" s="18">
        <v>3.4121339167917597</v>
      </c>
      <c r="R4" s="23"/>
    </row>
    <row r="5" spans="1:18" ht="19" x14ac:dyDescent="0.25">
      <c r="A5" s="50">
        <f>262*0.304</f>
        <v>79.647999999999996</v>
      </c>
      <c r="B5" s="54" t="s">
        <v>163</v>
      </c>
      <c r="C5" s="16">
        <v>-1.44</v>
      </c>
      <c r="D5" s="16">
        <v>-2.7549999999999999</v>
      </c>
      <c r="E5" s="46">
        <v>0.01</v>
      </c>
      <c r="F5" s="47">
        <v>3</v>
      </c>
      <c r="G5" s="46">
        <v>-0.56999999999999995</v>
      </c>
      <c r="H5" s="46"/>
      <c r="I5" s="46">
        <v>0.22</v>
      </c>
      <c r="J5" s="46">
        <v>0.09</v>
      </c>
      <c r="K5" s="47">
        <v>1</v>
      </c>
      <c r="L5" s="46">
        <v>2.4500000000000002</v>
      </c>
      <c r="M5" s="46">
        <v>3.43</v>
      </c>
      <c r="N5" s="27">
        <v>945.32180226723858</v>
      </c>
      <c r="O5" s="19">
        <v>108.91982096533448</v>
      </c>
      <c r="P5" s="49">
        <v>0.16280501255496951</v>
      </c>
      <c r="Q5" s="18">
        <v>0.4894629589216985</v>
      </c>
      <c r="R5" s="23"/>
    </row>
    <row r="6" spans="1:18" ht="19" x14ac:dyDescent="0.25">
      <c r="A6" s="50"/>
      <c r="B6" s="54"/>
      <c r="C6" s="46"/>
      <c r="D6" s="46"/>
      <c r="E6" s="46"/>
      <c r="F6" s="47"/>
      <c r="G6" s="46"/>
      <c r="H6" s="46"/>
      <c r="I6" s="46"/>
      <c r="J6" s="46"/>
      <c r="K6" s="47"/>
      <c r="L6" s="46"/>
      <c r="M6" s="46"/>
      <c r="N6" s="27"/>
      <c r="O6" s="19"/>
      <c r="P6" s="49"/>
      <c r="Q6" s="18"/>
      <c r="R6" s="23"/>
    </row>
    <row r="7" spans="1:18" ht="19" x14ac:dyDescent="0.25">
      <c r="A7" s="50">
        <f>142*0.304</f>
        <v>43.167999999999999</v>
      </c>
      <c r="B7" s="54" t="s">
        <v>164</v>
      </c>
      <c r="C7" s="46">
        <v>-1.46</v>
      </c>
      <c r="D7" s="46">
        <v>-2.8</v>
      </c>
      <c r="E7" s="46">
        <v>0.05</v>
      </c>
      <c r="F7" s="47">
        <v>2</v>
      </c>
      <c r="G7" s="46">
        <v>-0.55499999999999994</v>
      </c>
      <c r="H7" s="46">
        <v>0.05</v>
      </c>
      <c r="I7" s="46">
        <v>0.22999999999999998</v>
      </c>
      <c r="J7" s="46">
        <v>0.16</v>
      </c>
      <c r="K7" s="47">
        <v>2</v>
      </c>
      <c r="L7" s="46">
        <v>1.06</v>
      </c>
      <c r="M7" s="46">
        <v>3.37</v>
      </c>
      <c r="N7" s="27">
        <v>778.38365401250303</v>
      </c>
      <c r="O7" s="19">
        <v>145.41447774475415</v>
      </c>
      <c r="P7" s="49">
        <v>0.40859606143718019</v>
      </c>
      <c r="Q7" s="18">
        <v>3.6625188870703034</v>
      </c>
      <c r="R7" s="23"/>
    </row>
    <row r="8" spans="1:18" ht="19" x14ac:dyDescent="0.25">
      <c r="A8" s="50">
        <f>178*0.304</f>
        <v>54.112000000000002</v>
      </c>
      <c r="B8" s="17" t="s">
        <v>165</v>
      </c>
      <c r="C8" s="46">
        <v>-1.46</v>
      </c>
      <c r="D8" s="46">
        <v>-2.81</v>
      </c>
      <c r="E8" s="46"/>
      <c r="F8" s="47">
        <v>1</v>
      </c>
      <c r="G8" s="46">
        <v>-0.65</v>
      </c>
      <c r="H8" s="46"/>
      <c r="I8" s="46">
        <v>0.18</v>
      </c>
      <c r="J8" s="46">
        <v>0.08</v>
      </c>
      <c r="K8" s="47">
        <v>1</v>
      </c>
      <c r="L8" s="46">
        <v>1.97</v>
      </c>
      <c r="M8" s="46">
        <v>3.34</v>
      </c>
      <c r="N8" s="27">
        <v>714.52474548264956</v>
      </c>
      <c r="O8" s="19">
        <v>49.189087883383557</v>
      </c>
      <c r="P8" s="49">
        <v>0.50490203286683122</v>
      </c>
      <c r="Q8" s="18">
        <v>8.5508686412094708</v>
      </c>
      <c r="R8" s="23"/>
    </row>
    <row r="9" spans="1:18" ht="19" x14ac:dyDescent="0.25">
      <c r="A9" s="50">
        <f>188*0.304</f>
        <v>57.152000000000001</v>
      </c>
      <c r="B9" s="17" t="s">
        <v>166</v>
      </c>
      <c r="C9" s="46">
        <v>-1.42</v>
      </c>
      <c r="D9" s="46">
        <v>-2.88</v>
      </c>
      <c r="E9" s="46"/>
      <c r="F9" s="47">
        <v>1</v>
      </c>
      <c r="G9" s="46">
        <v>-0.67</v>
      </c>
      <c r="H9" s="46"/>
      <c r="I9" s="46">
        <v>0.18</v>
      </c>
      <c r="J9" s="46">
        <v>0.12</v>
      </c>
      <c r="K9" s="47">
        <v>1</v>
      </c>
      <c r="L9" s="46">
        <v>1.78</v>
      </c>
      <c r="M9" s="46">
        <v>3.42</v>
      </c>
      <c r="N9" s="27">
        <v>749.48398546622866</v>
      </c>
      <c r="O9" s="19">
        <v>57.909488177292168</v>
      </c>
      <c r="P9" s="49">
        <v>0.46452895729524668</v>
      </c>
      <c r="Q9" s="18">
        <v>2.6180852845761269</v>
      </c>
      <c r="R9" s="23"/>
    </row>
    <row r="10" spans="1:18" ht="19" x14ac:dyDescent="0.25">
      <c r="A10" s="50">
        <f>216*0.304</f>
        <v>65.664000000000001</v>
      </c>
      <c r="B10" s="17" t="s">
        <v>167</v>
      </c>
      <c r="C10" s="46">
        <v>-1.47</v>
      </c>
      <c r="D10" s="46">
        <v>-2.85</v>
      </c>
      <c r="E10" s="46"/>
      <c r="F10" s="47">
        <v>1</v>
      </c>
      <c r="G10" s="46">
        <v>-0.6</v>
      </c>
      <c r="H10" s="46">
        <v>0.01</v>
      </c>
      <c r="I10" s="46">
        <v>0.15000000000000002</v>
      </c>
      <c r="J10" s="46">
        <v>6.0000000000000005E-2</v>
      </c>
      <c r="K10" s="47">
        <v>2</v>
      </c>
      <c r="L10" s="46">
        <v>2.71</v>
      </c>
      <c r="M10" s="46">
        <v>3.12</v>
      </c>
      <c r="N10" s="19">
        <v>770.35597345554038</v>
      </c>
      <c r="O10" s="19">
        <v>39.561961122792155</v>
      </c>
      <c r="P10" s="49">
        <v>0.30786100057741078</v>
      </c>
      <c r="Q10" s="18">
        <v>0.78947803710679954</v>
      </c>
      <c r="R10" s="23"/>
    </row>
    <row r="11" spans="1:18" ht="19" x14ac:dyDescent="0.25">
      <c r="A11" s="50">
        <v>73.760000000000005</v>
      </c>
      <c r="B11" s="50" t="s">
        <v>168</v>
      </c>
      <c r="C11" s="46">
        <v>-1.47</v>
      </c>
      <c r="D11" s="46">
        <v>-2.81</v>
      </c>
      <c r="E11" s="46"/>
      <c r="F11" s="47">
        <v>1</v>
      </c>
      <c r="G11" s="46">
        <v>-0.43</v>
      </c>
      <c r="H11" s="46"/>
      <c r="I11" s="46">
        <v>0.28999999999999998</v>
      </c>
      <c r="J11" s="46">
        <v>0.15</v>
      </c>
      <c r="K11" s="47">
        <v>1</v>
      </c>
      <c r="L11" s="46">
        <v>1.94</v>
      </c>
      <c r="M11" s="46">
        <v>3.18</v>
      </c>
      <c r="N11" s="19">
        <v>831.68105563082281</v>
      </c>
      <c r="O11" s="19">
        <v>44.232109366656701</v>
      </c>
      <c r="P11" s="49">
        <v>0.26429729550591424</v>
      </c>
      <c r="Q11" s="18">
        <v>0.8184790002201433</v>
      </c>
      <c r="R11" s="23"/>
    </row>
    <row r="12" spans="1:18" ht="19" x14ac:dyDescent="0.25">
      <c r="A12" s="50">
        <f>244*0.304</f>
        <v>74.176000000000002</v>
      </c>
      <c r="B12" s="54" t="s">
        <v>169</v>
      </c>
      <c r="C12" s="46">
        <v>-1.52</v>
      </c>
      <c r="D12" s="46">
        <v>-2.9</v>
      </c>
      <c r="E12" s="46"/>
      <c r="F12" s="47">
        <v>1</v>
      </c>
      <c r="G12" s="46">
        <v>-0.61</v>
      </c>
      <c r="H12" s="46"/>
      <c r="I12" s="46">
        <v>0.2</v>
      </c>
      <c r="J12" s="46">
        <v>0.15</v>
      </c>
      <c r="K12" s="47">
        <v>1</v>
      </c>
      <c r="L12" s="46">
        <v>1.67</v>
      </c>
      <c r="M12" s="46">
        <v>3.21</v>
      </c>
      <c r="N12" s="19">
        <v>791.88151489420829</v>
      </c>
      <c r="O12" s="19">
        <v>158.73326802468893</v>
      </c>
      <c r="P12" s="49">
        <v>0.28036613929250781</v>
      </c>
      <c r="Q12" s="18">
        <v>0.84583597189040249</v>
      </c>
      <c r="R12" s="23"/>
    </row>
    <row r="13" spans="1:18" ht="19" x14ac:dyDescent="0.25">
      <c r="A13" s="50">
        <f>246.6*0.304</f>
        <v>74.966399999999993</v>
      </c>
      <c r="B13" s="54" t="s">
        <v>170</v>
      </c>
      <c r="C13" s="46">
        <v>-1.47</v>
      </c>
      <c r="D13" s="46">
        <v>-2.84</v>
      </c>
      <c r="E13" s="46"/>
      <c r="F13" s="47">
        <v>1</v>
      </c>
      <c r="G13" s="46">
        <v>-0.42</v>
      </c>
      <c r="H13" s="46"/>
      <c r="I13" s="46">
        <v>0.3</v>
      </c>
      <c r="J13" s="46">
        <v>0.13</v>
      </c>
      <c r="K13" s="47">
        <v>1</v>
      </c>
      <c r="L13" s="46">
        <v>1.68</v>
      </c>
      <c r="M13" s="46">
        <v>3.29</v>
      </c>
      <c r="N13" s="19">
        <v>826.81026445712871</v>
      </c>
      <c r="O13" s="19">
        <v>70.109128842090129</v>
      </c>
      <c r="P13" s="49">
        <v>0.2900810183771444</v>
      </c>
      <c r="Q13" s="18">
        <v>2.8135601263891341</v>
      </c>
      <c r="R13" s="23"/>
    </row>
    <row r="14" spans="1:18" ht="19" x14ac:dyDescent="0.25">
      <c r="A14" s="37">
        <f>249*0.304</f>
        <v>75.695999999999998</v>
      </c>
      <c r="B14" s="17" t="s">
        <v>171</v>
      </c>
      <c r="C14" s="46">
        <v>-1.51</v>
      </c>
      <c r="D14" s="46">
        <v>-2.89</v>
      </c>
      <c r="E14" s="46">
        <v>0.02</v>
      </c>
      <c r="F14" s="47">
        <v>2</v>
      </c>
      <c r="G14" s="46">
        <v>-0.54</v>
      </c>
      <c r="H14" s="46"/>
      <c r="I14" s="46">
        <v>0.24</v>
      </c>
      <c r="J14" s="46">
        <v>0.1</v>
      </c>
      <c r="K14" s="47">
        <v>1</v>
      </c>
      <c r="L14" s="46">
        <v>2</v>
      </c>
      <c r="M14" s="46">
        <v>3.34</v>
      </c>
      <c r="N14" s="19">
        <v>697.04672318600763</v>
      </c>
      <c r="O14" s="19">
        <v>77.63369958899149</v>
      </c>
      <c r="P14" s="49">
        <v>0.26636459039766641</v>
      </c>
      <c r="Q14" s="18">
        <v>4.0475357894283395</v>
      </c>
      <c r="R14" s="23"/>
    </row>
    <row r="15" spans="1:18" ht="19" x14ac:dyDescent="0.25">
      <c r="A15" s="37">
        <f>280*0.304</f>
        <v>85.12</v>
      </c>
      <c r="B15" s="37" t="s">
        <v>172</v>
      </c>
      <c r="C15" s="46">
        <v>-1.51</v>
      </c>
      <c r="D15" s="46">
        <v>-2.9000000000000004</v>
      </c>
      <c r="E15" s="46">
        <v>0.05</v>
      </c>
      <c r="F15" s="47">
        <v>2</v>
      </c>
      <c r="G15" s="46">
        <v>-0.51</v>
      </c>
      <c r="H15" s="46"/>
      <c r="I15" s="46">
        <v>0.25</v>
      </c>
      <c r="J15" s="46">
        <v>0.13</v>
      </c>
      <c r="K15" s="47">
        <v>1</v>
      </c>
      <c r="L15" s="46">
        <v>1.99</v>
      </c>
      <c r="M15" s="46">
        <v>3.41</v>
      </c>
      <c r="N15" s="19">
        <v>803.52057159875483</v>
      </c>
      <c r="O15" s="19">
        <v>96.629551697205599</v>
      </c>
      <c r="P15" s="49">
        <v>0.29440081860542344</v>
      </c>
      <c r="Q15" s="18">
        <v>1.0789106953018472</v>
      </c>
      <c r="R15" s="23"/>
    </row>
    <row r="16" spans="1:18" ht="19" x14ac:dyDescent="0.25">
      <c r="A16" s="37">
        <f>281*0.304</f>
        <v>85.423999999999992</v>
      </c>
      <c r="B16" s="37" t="s">
        <v>173</v>
      </c>
      <c r="C16" s="46">
        <v>-1.45</v>
      </c>
      <c r="D16" s="46">
        <v>-2.8</v>
      </c>
      <c r="E16" s="46">
        <v>7.0000000000000007E-2</v>
      </c>
      <c r="F16" s="47">
        <v>2</v>
      </c>
      <c r="G16" s="46">
        <v>-0.41</v>
      </c>
      <c r="H16" s="46"/>
      <c r="I16" s="46">
        <v>0.3</v>
      </c>
      <c r="J16" s="46">
        <v>0.17</v>
      </c>
      <c r="K16" s="47">
        <v>1</v>
      </c>
      <c r="L16" s="46">
        <v>2.2400000000000002</v>
      </c>
      <c r="M16" s="46">
        <v>2.87</v>
      </c>
      <c r="N16" s="19">
        <v>790.09025018045372</v>
      </c>
      <c r="O16" s="19">
        <v>49.40221065793785</v>
      </c>
      <c r="P16" s="49">
        <v>0.31400513406982278</v>
      </c>
      <c r="Q16" s="18">
        <v>4.1429478968570006</v>
      </c>
      <c r="R16" s="23"/>
    </row>
    <row r="17" spans="1:18" ht="19" x14ac:dyDescent="0.25">
      <c r="A17" s="50"/>
      <c r="B17" s="16"/>
      <c r="C17" s="46"/>
      <c r="D17" s="46"/>
      <c r="E17" s="46"/>
      <c r="F17" s="47"/>
      <c r="G17" s="46"/>
      <c r="H17" s="46"/>
      <c r="I17" s="46"/>
      <c r="J17" s="46"/>
      <c r="K17" s="47"/>
      <c r="L17" s="46"/>
      <c r="M17" s="46"/>
      <c r="N17" s="19"/>
      <c r="O17" s="19"/>
      <c r="P17" s="49"/>
      <c r="Q17" s="18"/>
      <c r="R17" s="23"/>
    </row>
    <row r="18" spans="1:18" ht="19" x14ac:dyDescent="0.25">
      <c r="A18" s="37">
        <f>202.4*0.304</f>
        <v>61.529600000000002</v>
      </c>
      <c r="B18" s="17" t="s">
        <v>174</v>
      </c>
      <c r="C18" s="46">
        <v>-1.46</v>
      </c>
      <c r="D18" s="46">
        <v>-2.74</v>
      </c>
      <c r="E18" s="46"/>
      <c r="F18" s="47">
        <v>1</v>
      </c>
      <c r="G18" s="46">
        <v>-0.52</v>
      </c>
      <c r="H18" s="46">
        <v>0.04</v>
      </c>
      <c r="I18" s="46">
        <v>0.13333333333333333</v>
      </c>
      <c r="J18" s="46">
        <v>5.6666666666666671E-2</v>
      </c>
      <c r="K18" s="47">
        <v>3</v>
      </c>
      <c r="L18" s="46">
        <v>3.1</v>
      </c>
      <c r="M18" s="46">
        <v>3.08</v>
      </c>
      <c r="N18" s="19">
        <v>946.40891549775949</v>
      </c>
      <c r="O18" s="19">
        <v>67.223326380916475</v>
      </c>
      <c r="P18" s="49">
        <v>0.17076178952032744</v>
      </c>
      <c r="Q18" s="18">
        <v>0.34455966612584799</v>
      </c>
      <c r="R18" s="23"/>
    </row>
    <row r="19" spans="1:18" ht="19" x14ac:dyDescent="0.25">
      <c r="A19" s="37">
        <f>221.8*0.304</f>
        <v>67.427199999999999</v>
      </c>
      <c r="B19" s="17" t="s">
        <v>175</v>
      </c>
      <c r="C19" s="46">
        <v>-1.44</v>
      </c>
      <c r="D19" s="46">
        <v>-2.78</v>
      </c>
      <c r="E19" s="46"/>
      <c r="F19" s="47">
        <v>1</v>
      </c>
      <c r="G19" s="46">
        <v>-0.54499999999999993</v>
      </c>
      <c r="H19" s="46">
        <v>7.0000000000000007E-2</v>
      </c>
      <c r="I19" s="46">
        <v>0.2</v>
      </c>
      <c r="J19" s="46">
        <v>7.5000000000000011E-2</v>
      </c>
      <c r="K19" s="47">
        <v>2</v>
      </c>
      <c r="L19" s="46">
        <v>2.09</v>
      </c>
      <c r="M19" s="46">
        <v>3.31</v>
      </c>
      <c r="N19" s="19">
        <v>774.9896013179258</v>
      </c>
      <c r="O19" s="19">
        <v>53.209562742312492</v>
      </c>
      <c r="P19" s="49">
        <v>0.37388773020206845</v>
      </c>
      <c r="Q19" s="18">
        <v>1.7883953781491708</v>
      </c>
      <c r="R19" s="23"/>
    </row>
    <row r="20" spans="1:18" ht="19" x14ac:dyDescent="0.25">
      <c r="A20" s="37">
        <f>230.1*0.304</f>
        <v>69.950400000000002</v>
      </c>
      <c r="B20" s="37" t="s">
        <v>176</v>
      </c>
      <c r="C20" s="46">
        <v>-1.43</v>
      </c>
      <c r="D20" s="46">
        <v>-2.76</v>
      </c>
      <c r="E20" s="46"/>
      <c r="F20" s="47">
        <v>1</v>
      </c>
      <c r="G20" s="46">
        <v>-0.68</v>
      </c>
      <c r="H20" s="46"/>
      <c r="I20" s="46">
        <v>0.1</v>
      </c>
      <c r="J20" s="46">
        <v>7.0000000000000007E-2</v>
      </c>
      <c r="K20" s="47">
        <v>1</v>
      </c>
      <c r="L20" s="46">
        <v>2.02</v>
      </c>
      <c r="M20" s="46">
        <v>3.63</v>
      </c>
      <c r="N20" s="19">
        <v>820.63946287140982</v>
      </c>
      <c r="O20" s="19">
        <v>88.127467277574823</v>
      </c>
      <c r="P20" s="49">
        <v>0.33648958948375696</v>
      </c>
      <c r="Q20" s="18">
        <v>6.0883227072374506</v>
      </c>
      <c r="R20" s="23"/>
    </row>
    <row r="21" spans="1:18" ht="19" x14ac:dyDescent="0.25">
      <c r="A21" s="37">
        <f>250*0.304</f>
        <v>76</v>
      </c>
      <c r="B21" s="37" t="s">
        <v>177</v>
      </c>
      <c r="C21" s="46">
        <v>-1.44</v>
      </c>
      <c r="D21" s="46">
        <v>-2.72</v>
      </c>
      <c r="E21" s="46"/>
      <c r="F21" s="47">
        <v>1</v>
      </c>
      <c r="G21" s="46">
        <v>-0.56499999999999995</v>
      </c>
      <c r="H21" s="46">
        <v>0.05</v>
      </c>
      <c r="I21" s="46">
        <v>0.19</v>
      </c>
      <c r="J21" s="46">
        <v>8.5000000000000006E-2</v>
      </c>
      <c r="K21" s="47">
        <v>2</v>
      </c>
      <c r="L21" s="46">
        <v>2.4</v>
      </c>
      <c r="M21" s="46">
        <v>3.94</v>
      </c>
      <c r="N21" s="19">
        <v>640.91616954183553</v>
      </c>
      <c r="O21" s="19">
        <v>90.541778158573834</v>
      </c>
      <c r="P21" s="49">
        <v>0.23350075567453601</v>
      </c>
      <c r="Q21" s="18">
        <v>4.2248911755397947</v>
      </c>
      <c r="R21" s="23"/>
    </row>
    <row r="22" spans="1:18" ht="19" x14ac:dyDescent="0.25">
      <c r="A22" s="37">
        <f>285*0.304</f>
        <v>86.64</v>
      </c>
      <c r="B22" s="17" t="s">
        <v>178</v>
      </c>
      <c r="C22" s="46">
        <v>-1.49</v>
      </c>
      <c r="D22" s="46">
        <v>-2.87</v>
      </c>
      <c r="E22" s="46"/>
      <c r="F22" s="47">
        <v>1</v>
      </c>
      <c r="G22" s="46">
        <v>-0.51</v>
      </c>
      <c r="H22" s="46"/>
      <c r="I22" s="46">
        <v>0.18</v>
      </c>
      <c r="J22" s="46">
        <v>0.05</v>
      </c>
      <c r="K22" s="47">
        <v>1</v>
      </c>
      <c r="L22" s="46">
        <v>2.4300000000000002</v>
      </c>
      <c r="M22" s="46">
        <v>3.17</v>
      </c>
      <c r="N22" s="27">
        <v>944</v>
      </c>
      <c r="O22" s="27">
        <v>24</v>
      </c>
      <c r="P22" s="55">
        <v>0.17399999999999999</v>
      </c>
      <c r="Q22" s="26">
        <v>7.4999999999999997E-2</v>
      </c>
      <c r="R22" s="23"/>
    </row>
    <row r="23" spans="1:18" ht="19" x14ac:dyDescent="0.25">
      <c r="A23" s="37">
        <f>285.6*0.304</f>
        <v>86.822400000000002</v>
      </c>
      <c r="B23" s="17" t="s">
        <v>179</v>
      </c>
      <c r="C23" s="46">
        <v>-1.4</v>
      </c>
      <c r="D23" s="46">
        <v>-2.64</v>
      </c>
      <c r="E23" s="46">
        <v>0.01</v>
      </c>
      <c r="F23" s="47">
        <v>2</v>
      </c>
      <c r="G23" s="46">
        <v>-0.59499999999999997</v>
      </c>
      <c r="H23" s="46">
        <v>0.02</v>
      </c>
      <c r="I23" s="46">
        <v>0.17499999999999999</v>
      </c>
      <c r="J23" s="46">
        <v>9.5000000000000001E-2</v>
      </c>
      <c r="K23" s="47">
        <v>2</v>
      </c>
      <c r="L23" s="46">
        <v>2.57</v>
      </c>
      <c r="M23" s="46">
        <v>3.89</v>
      </c>
      <c r="N23" s="27">
        <v>907</v>
      </c>
      <c r="O23" s="27">
        <v>23</v>
      </c>
      <c r="P23" s="55">
        <v>0.23499999999999999</v>
      </c>
      <c r="Q23" s="26">
        <v>0.08</v>
      </c>
      <c r="R23" s="23"/>
    </row>
    <row r="24" spans="1:18" ht="19" x14ac:dyDescent="0.25">
      <c r="A24" s="37">
        <f>289.4*0.304</f>
        <v>87.977599999999995</v>
      </c>
      <c r="B24" s="17" t="s">
        <v>180</v>
      </c>
      <c r="C24" s="46">
        <v>-1.48</v>
      </c>
      <c r="D24" s="46">
        <v>-2.74</v>
      </c>
      <c r="E24" s="46"/>
      <c r="F24" s="47">
        <v>1</v>
      </c>
      <c r="G24" s="46">
        <v>-0.64666666666666661</v>
      </c>
      <c r="H24" s="46">
        <v>0.05</v>
      </c>
      <c r="I24" s="46">
        <v>0.12</v>
      </c>
      <c r="J24" s="46">
        <v>4.9999999999999996E-2</v>
      </c>
      <c r="K24" s="47">
        <v>3</v>
      </c>
      <c r="L24" s="46">
        <v>2.23</v>
      </c>
      <c r="M24" s="46">
        <v>2.34</v>
      </c>
      <c r="N24" s="27">
        <v>937</v>
      </c>
      <c r="O24" s="27">
        <v>22</v>
      </c>
      <c r="P24" s="55">
        <v>0.214</v>
      </c>
      <c r="Q24" s="26">
        <v>0.34</v>
      </c>
      <c r="R24" s="23"/>
    </row>
    <row r="25" spans="1:18" ht="19" x14ac:dyDescent="0.25">
      <c r="A25" s="14"/>
      <c r="B25" s="16"/>
      <c r="C25" s="46"/>
      <c r="D25" s="46"/>
      <c r="E25" s="46"/>
      <c r="F25" s="47"/>
      <c r="G25" s="46"/>
      <c r="H25" s="46"/>
      <c r="I25" s="46"/>
      <c r="J25" s="46"/>
      <c r="K25" s="47"/>
      <c r="L25" s="46"/>
      <c r="M25" s="46"/>
      <c r="N25" s="19"/>
      <c r="O25" s="19"/>
      <c r="P25" s="49"/>
      <c r="Q25" s="18"/>
      <c r="R25" s="23"/>
    </row>
    <row r="26" spans="1:18" ht="19" x14ac:dyDescent="0.25">
      <c r="A26" s="37">
        <f>107.4*0.304</f>
        <v>32.6496</v>
      </c>
      <c r="B26" s="17" t="s">
        <v>181</v>
      </c>
      <c r="C26" s="46">
        <v>-1.47</v>
      </c>
      <c r="D26" s="46">
        <v>-2.77</v>
      </c>
      <c r="E26" s="46"/>
      <c r="F26" s="47">
        <v>1</v>
      </c>
      <c r="G26" s="46">
        <v>-0.65</v>
      </c>
      <c r="H26" s="46"/>
      <c r="I26" s="46">
        <v>0.19</v>
      </c>
      <c r="J26" s="46">
        <v>0.12</v>
      </c>
      <c r="K26" s="47">
        <v>1</v>
      </c>
      <c r="L26" s="46">
        <v>-1.17</v>
      </c>
      <c r="M26" s="46">
        <v>-2.4500000000000002</v>
      </c>
      <c r="N26" s="19">
        <v>807.7704326495591</v>
      </c>
      <c r="O26" s="19">
        <v>48.086109179032093</v>
      </c>
      <c r="P26" s="49">
        <v>0.28474338143724931</v>
      </c>
      <c r="Q26" s="18">
        <v>4.4248245407334252</v>
      </c>
      <c r="R26" s="23"/>
    </row>
    <row r="27" spans="1:18" ht="19" x14ac:dyDescent="0.25">
      <c r="A27" s="37">
        <f>187.8*0.304</f>
        <v>57.091200000000001</v>
      </c>
      <c r="B27" s="17" t="s">
        <v>182</v>
      </c>
      <c r="C27" s="46">
        <v>-1.45</v>
      </c>
      <c r="D27" s="46">
        <v>-2.66</v>
      </c>
      <c r="E27" s="46"/>
      <c r="F27" s="47">
        <v>1</v>
      </c>
      <c r="G27" s="46">
        <v>-0.46</v>
      </c>
      <c r="H27" s="46"/>
      <c r="I27" s="46">
        <v>0.28000000000000003</v>
      </c>
      <c r="J27" s="46">
        <v>0.14000000000000001</v>
      </c>
      <c r="K27" s="47">
        <v>1</v>
      </c>
      <c r="L27" s="46">
        <v>1.82</v>
      </c>
      <c r="M27" s="46">
        <v>2.38</v>
      </c>
      <c r="N27" s="19">
        <v>747.492060825115</v>
      </c>
      <c r="O27" s="19">
        <v>49.799597454148248</v>
      </c>
      <c r="P27" s="49">
        <v>0.30435353965484119</v>
      </c>
      <c r="Q27" s="18">
        <v>3.1033598787647629</v>
      </c>
      <c r="R27" s="23"/>
    </row>
    <row r="28" spans="1:18" ht="19" x14ac:dyDescent="0.25">
      <c r="A28" s="37">
        <f>191*0.304</f>
        <v>58.064</v>
      </c>
      <c r="B28" s="17" t="s">
        <v>183</v>
      </c>
      <c r="C28" s="46">
        <v>-1.47</v>
      </c>
      <c r="D28" s="46">
        <v>-2.8</v>
      </c>
      <c r="E28" s="46"/>
      <c r="F28" s="47">
        <v>1</v>
      </c>
      <c r="G28" s="46">
        <v>-0.35</v>
      </c>
      <c r="H28" s="46"/>
      <c r="I28" s="46">
        <v>0.33</v>
      </c>
      <c r="J28" s="46">
        <v>0.21</v>
      </c>
      <c r="K28" s="47">
        <v>1</v>
      </c>
      <c r="L28" s="46">
        <v>1.52</v>
      </c>
      <c r="M28" s="46">
        <v>2.46</v>
      </c>
      <c r="N28" s="19">
        <v>769.35655114178508</v>
      </c>
      <c r="O28" s="19">
        <v>43.751841608214207</v>
      </c>
      <c r="P28" s="49">
        <v>0.34000857643622195</v>
      </c>
      <c r="Q28" s="18">
        <v>3.8237551706791355</v>
      </c>
      <c r="R28" s="23"/>
    </row>
    <row r="29" spans="1:18" ht="19" x14ac:dyDescent="0.25">
      <c r="A29" s="50">
        <f>195*0.304</f>
        <v>59.28</v>
      </c>
      <c r="B29" s="50" t="s">
        <v>184</v>
      </c>
      <c r="C29" s="46">
        <v>-1.52</v>
      </c>
      <c r="D29" s="46">
        <v>-3.02</v>
      </c>
      <c r="E29" s="46"/>
      <c r="F29" s="47">
        <v>1</v>
      </c>
      <c r="G29" s="46">
        <v>-0.56000000000000005</v>
      </c>
      <c r="H29" s="46">
        <v>0.03</v>
      </c>
      <c r="I29" s="46">
        <v>0.19</v>
      </c>
      <c r="J29" s="46">
        <v>0.11</v>
      </c>
      <c r="K29" s="47">
        <v>3</v>
      </c>
      <c r="L29" s="46">
        <v>1.55</v>
      </c>
      <c r="M29" s="46">
        <v>3.25</v>
      </c>
      <c r="N29" s="19">
        <v>783.41352311162973</v>
      </c>
      <c r="O29" s="19">
        <v>54.70017088200035</v>
      </c>
      <c r="P29" s="49">
        <v>0.31871604705131562</v>
      </c>
      <c r="Q29" s="18">
        <v>9.5015923988003017</v>
      </c>
      <c r="R29" s="23"/>
    </row>
    <row r="30" spans="1:18" ht="19" x14ac:dyDescent="0.25">
      <c r="A30" s="50"/>
      <c r="B30" s="17"/>
      <c r="C30" s="56"/>
      <c r="D30" s="56"/>
      <c r="E30" s="46"/>
      <c r="F30" s="46"/>
      <c r="G30" s="46"/>
      <c r="H30" s="47"/>
      <c r="I30" s="46"/>
      <c r="J30" s="46"/>
      <c r="K30" s="46"/>
      <c r="L30" s="46"/>
      <c r="M30" s="47"/>
      <c r="N30" s="46"/>
      <c r="O30" s="46"/>
      <c r="P30" s="19"/>
      <c r="Q30" s="19"/>
      <c r="R30" s="18"/>
    </row>
    <row r="31" spans="1:18" ht="19" x14ac:dyDescent="0.25">
      <c r="A31" s="50"/>
      <c r="B31" s="17"/>
      <c r="C31" s="56"/>
      <c r="D31" s="56"/>
      <c r="E31" s="46"/>
      <c r="F31" s="46"/>
      <c r="G31" s="46"/>
      <c r="H31" s="47"/>
      <c r="I31" s="46"/>
      <c r="J31" s="46"/>
      <c r="K31" s="46"/>
      <c r="L31" s="46"/>
      <c r="M31" s="47"/>
      <c r="N31" s="46"/>
      <c r="O31" s="46"/>
      <c r="P31" s="19"/>
      <c r="Q31" s="19"/>
      <c r="R31" s="18"/>
    </row>
    <row r="32" spans="1:18" ht="19" x14ac:dyDescent="0.25">
      <c r="A32" s="86" t="s">
        <v>390</v>
      </c>
      <c r="B32" s="17"/>
      <c r="C32" s="56"/>
      <c r="D32" s="56"/>
      <c r="E32" s="46"/>
      <c r="F32" s="46"/>
      <c r="G32" s="46"/>
      <c r="H32" s="47"/>
      <c r="I32" s="46"/>
      <c r="J32" s="46"/>
      <c r="K32" s="46"/>
      <c r="L32" s="46"/>
      <c r="M32" s="47"/>
      <c r="N32" s="46"/>
      <c r="O32" s="46"/>
      <c r="P32" s="19"/>
      <c r="Q32" s="19"/>
      <c r="R32" s="18"/>
    </row>
    <row r="33" spans="1:18" ht="19" x14ac:dyDescent="0.25">
      <c r="A33" s="50"/>
      <c r="B33" s="17"/>
      <c r="C33" s="56"/>
      <c r="D33" s="56"/>
      <c r="E33" s="46"/>
      <c r="F33" s="46"/>
      <c r="G33" s="46"/>
      <c r="H33" s="47"/>
      <c r="I33" s="46"/>
      <c r="J33" s="46"/>
      <c r="K33" s="46"/>
      <c r="L33" s="46"/>
      <c r="M33" s="47"/>
      <c r="N33" s="46"/>
      <c r="O33" s="46"/>
      <c r="P33" s="19"/>
      <c r="Q33" s="19"/>
      <c r="R33" s="18"/>
    </row>
  </sheetData>
  <mergeCells count="1">
    <mergeCell ref="B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workbookViewId="0">
      <selection activeCell="N10" sqref="N10:N20"/>
    </sheetView>
  </sheetViews>
  <sheetFormatPr baseColWidth="10" defaultRowHeight="16" x14ac:dyDescent="0.2"/>
  <cols>
    <col min="1" max="1" width="37" style="72" customWidth="1"/>
    <col min="2" max="2" width="12" customWidth="1"/>
    <col min="3" max="3" width="12.5" customWidth="1"/>
    <col min="5" max="5" width="5.83203125" customWidth="1"/>
    <col min="6" max="6" width="14.33203125" customWidth="1"/>
    <col min="7" max="7" width="6.33203125" customWidth="1"/>
    <col min="10" max="10" width="5.33203125" customWidth="1"/>
    <col min="14" max="14" width="16" customWidth="1"/>
    <col min="15" max="15" width="16.83203125" customWidth="1"/>
    <col min="16" max="16" width="16.1640625" customWidth="1"/>
    <col min="17" max="17" width="14.1640625" customWidth="1"/>
  </cols>
  <sheetData>
    <row r="1" spans="1:17" ht="26" x14ac:dyDescent="0.3">
      <c r="A1" s="1" t="s">
        <v>187</v>
      </c>
      <c r="B1" s="93" t="s">
        <v>188</v>
      </c>
      <c r="C1" s="93"/>
      <c r="D1" s="93"/>
      <c r="E1" s="93"/>
      <c r="F1" s="93"/>
      <c r="G1" s="93"/>
      <c r="H1" s="93"/>
      <c r="I1" s="93"/>
      <c r="J1" s="93"/>
      <c r="K1" s="93"/>
      <c r="L1" s="93"/>
      <c r="M1" s="93"/>
      <c r="N1" s="93"/>
      <c r="O1" s="93"/>
      <c r="P1" s="93"/>
      <c r="Q1" s="93"/>
    </row>
    <row r="2" spans="1:17" ht="22" x14ac:dyDescent="0.25">
      <c r="A2" s="2" t="s">
        <v>2</v>
      </c>
      <c r="B2" s="3" t="s">
        <v>3</v>
      </c>
      <c r="C2" s="3" t="s">
        <v>4</v>
      </c>
      <c r="D2" s="3" t="s">
        <v>5</v>
      </c>
      <c r="E2" s="3" t="s">
        <v>6</v>
      </c>
      <c r="F2" s="3" t="s">
        <v>7</v>
      </c>
      <c r="G2" s="3" t="s">
        <v>5</v>
      </c>
      <c r="H2" s="3" t="s">
        <v>8</v>
      </c>
      <c r="I2" s="3" t="s">
        <v>9</v>
      </c>
      <c r="J2" s="4" t="s">
        <v>6</v>
      </c>
      <c r="K2" s="4"/>
      <c r="L2" s="3" t="s">
        <v>10</v>
      </c>
      <c r="M2" s="3"/>
      <c r="N2" s="5" t="s">
        <v>12</v>
      </c>
      <c r="O2" s="6" t="s">
        <v>13</v>
      </c>
      <c r="P2" s="6" t="s">
        <v>14</v>
      </c>
      <c r="Q2" s="3" t="s">
        <v>15</v>
      </c>
    </row>
    <row r="3" spans="1:17" ht="19" x14ac:dyDescent="0.25">
      <c r="A3" s="2" t="s">
        <v>16</v>
      </c>
      <c r="B3" s="3" t="s">
        <v>17</v>
      </c>
      <c r="C3" s="3" t="s">
        <v>17</v>
      </c>
      <c r="D3" s="3"/>
      <c r="E3" s="3"/>
      <c r="F3" s="3" t="s">
        <v>17</v>
      </c>
      <c r="G3" s="3"/>
      <c r="H3" s="3" t="s">
        <v>17</v>
      </c>
      <c r="I3" s="3" t="s">
        <v>17</v>
      </c>
      <c r="J3" s="4"/>
      <c r="K3" s="4"/>
      <c r="L3" s="3" t="s">
        <v>17</v>
      </c>
      <c r="M3" s="3"/>
      <c r="N3" s="5" t="s">
        <v>18</v>
      </c>
      <c r="O3" s="6" t="s">
        <v>19</v>
      </c>
      <c r="P3" s="5" t="s">
        <v>18</v>
      </c>
      <c r="Q3" s="3" t="s">
        <v>19</v>
      </c>
    </row>
    <row r="4" spans="1:17" ht="19" x14ac:dyDescent="0.25">
      <c r="A4" s="71" t="s">
        <v>391</v>
      </c>
      <c r="B4" s="18"/>
      <c r="C4" s="18"/>
      <c r="D4" s="18"/>
      <c r="E4" s="19"/>
      <c r="F4" s="18">
        <v>-1.49</v>
      </c>
      <c r="G4" s="21"/>
      <c r="H4" s="18">
        <v>-0.34</v>
      </c>
      <c r="I4" s="18">
        <v>-0.25</v>
      </c>
      <c r="J4" s="22">
        <v>1</v>
      </c>
      <c r="K4" s="19"/>
      <c r="L4" s="20">
        <v>4.84</v>
      </c>
      <c r="M4" s="20"/>
      <c r="N4" s="68">
        <v>5.4156991617434622</v>
      </c>
      <c r="O4" s="68">
        <v>4.7347192115965049</v>
      </c>
      <c r="P4" s="68">
        <v>10.098140699984393</v>
      </c>
      <c r="Q4" s="68">
        <v>1.1181704369550685</v>
      </c>
    </row>
    <row r="5" spans="1:17" ht="19" x14ac:dyDescent="0.25">
      <c r="A5" s="71" t="s">
        <v>391</v>
      </c>
      <c r="B5" s="18"/>
      <c r="C5" s="18"/>
      <c r="D5" s="18"/>
      <c r="E5" s="19"/>
      <c r="F5" s="18">
        <v>-1.35</v>
      </c>
      <c r="G5" s="18"/>
      <c r="H5" s="18">
        <v>-0.27</v>
      </c>
      <c r="I5" s="18">
        <v>-0.18</v>
      </c>
      <c r="J5" s="22">
        <v>1</v>
      </c>
      <c r="K5" s="19"/>
      <c r="L5" s="20">
        <v>4.0599999999999996</v>
      </c>
      <c r="M5" s="20"/>
      <c r="N5" s="68">
        <v>7.3614441023991608</v>
      </c>
      <c r="O5" s="68">
        <v>6.6857577036446481</v>
      </c>
      <c r="P5" s="68">
        <v>10.716873003182689</v>
      </c>
      <c r="Q5" s="68">
        <v>1.0600174215919678</v>
      </c>
    </row>
    <row r="6" spans="1:17" ht="19" x14ac:dyDescent="0.25">
      <c r="A6" s="71" t="s">
        <v>391</v>
      </c>
      <c r="B6" s="18"/>
      <c r="C6" s="18"/>
      <c r="D6" s="18"/>
      <c r="E6" s="19"/>
      <c r="F6" s="18">
        <v>-1.4</v>
      </c>
      <c r="G6" s="18"/>
      <c r="H6" s="18">
        <v>-0.3</v>
      </c>
      <c r="I6" s="18">
        <v>-0.17</v>
      </c>
      <c r="J6" s="22">
        <v>1</v>
      </c>
      <c r="K6" s="19"/>
      <c r="L6" s="20">
        <v>4.8499999999999996</v>
      </c>
      <c r="M6" s="20"/>
      <c r="N6" s="68">
        <v>5.2818540866993429</v>
      </c>
      <c r="O6" s="68">
        <v>5.7723236785602694</v>
      </c>
      <c r="P6" s="68">
        <v>10.468205059015034</v>
      </c>
      <c r="Q6" s="68">
        <v>1.6174343440349785</v>
      </c>
    </row>
    <row r="7" spans="1:17" ht="19" x14ac:dyDescent="0.25">
      <c r="A7" s="71" t="s">
        <v>391</v>
      </c>
      <c r="B7" s="18"/>
      <c r="C7" s="18"/>
      <c r="D7" s="18"/>
      <c r="E7" s="19"/>
      <c r="F7" s="18">
        <v>-1.41</v>
      </c>
      <c r="G7" s="18"/>
      <c r="H7" s="18">
        <v>-0.3</v>
      </c>
      <c r="I7" s="18">
        <v>-0.14000000000000001</v>
      </c>
      <c r="J7" s="22">
        <v>1</v>
      </c>
      <c r="K7" s="19"/>
      <c r="L7" s="20">
        <v>3.16</v>
      </c>
      <c r="M7" s="20"/>
      <c r="N7" s="68">
        <v>6.6190033492659506</v>
      </c>
      <c r="O7" s="68">
        <v>9.9431442266483643</v>
      </c>
      <c r="P7" s="68">
        <v>10.189245468793475</v>
      </c>
      <c r="Q7" s="68">
        <v>1.02324903673504</v>
      </c>
    </row>
    <row r="8" spans="1:17" ht="19" x14ac:dyDescent="0.25">
      <c r="A8" s="71" t="s">
        <v>391</v>
      </c>
      <c r="B8" s="18"/>
      <c r="C8" s="18"/>
      <c r="D8" s="18"/>
      <c r="E8" s="19"/>
      <c r="F8" s="18">
        <v>-1.47</v>
      </c>
      <c r="G8" s="18"/>
      <c r="H8" s="18">
        <v>-0.33</v>
      </c>
      <c r="I8" s="18">
        <v>-0.15</v>
      </c>
      <c r="J8" s="22">
        <v>1</v>
      </c>
      <c r="K8" s="19"/>
      <c r="L8" s="20">
        <v>5.03</v>
      </c>
      <c r="M8" s="20"/>
      <c r="N8" s="68">
        <v>5.049119147212215</v>
      </c>
      <c r="O8" s="68">
        <v>4.3035191565487834</v>
      </c>
      <c r="P8" s="68">
        <v>9.9512958430638143</v>
      </c>
      <c r="Q8" s="68">
        <v>0.91042961560804869</v>
      </c>
    </row>
    <row r="9" spans="1:17" ht="19" x14ac:dyDescent="0.25">
      <c r="A9" s="71" t="s">
        <v>391</v>
      </c>
      <c r="B9" s="18"/>
      <c r="C9" s="18"/>
      <c r="D9" s="18"/>
      <c r="E9" s="19"/>
      <c r="F9" s="18">
        <v>-1.44</v>
      </c>
      <c r="G9" s="18"/>
      <c r="H9" s="18">
        <v>-0.31</v>
      </c>
      <c r="I9" s="18">
        <v>-0.16</v>
      </c>
      <c r="J9" s="22">
        <v>1</v>
      </c>
      <c r="K9" s="19"/>
      <c r="L9" s="20">
        <v>4.42</v>
      </c>
      <c r="M9" s="20"/>
      <c r="N9" s="69">
        <v>7.2006928353950004</v>
      </c>
      <c r="O9" s="69">
        <v>7.2131494820136233</v>
      </c>
      <c r="P9" s="69">
        <v>8.9762910088035888</v>
      </c>
      <c r="Q9" s="69">
        <v>0.7180454815895343</v>
      </c>
    </row>
    <row r="10" spans="1:17" ht="19" x14ac:dyDescent="0.25">
      <c r="A10" s="71" t="s">
        <v>189</v>
      </c>
      <c r="B10" s="18">
        <v>-1.65</v>
      </c>
      <c r="C10" s="18">
        <v>-3.12</v>
      </c>
      <c r="D10" s="18"/>
      <c r="E10" s="21">
        <v>1</v>
      </c>
      <c r="F10" s="18">
        <v>-1.34</v>
      </c>
      <c r="G10" s="18"/>
      <c r="H10" s="18">
        <v>-0.26</v>
      </c>
      <c r="I10" s="18">
        <v>-0.1</v>
      </c>
      <c r="J10" s="22">
        <v>1</v>
      </c>
      <c r="K10" s="19"/>
      <c r="L10" s="16">
        <v>4.1100000000000003</v>
      </c>
      <c r="M10" s="20"/>
      <c r="N10" s="7">
        <v>40.256808212762103</v>
      </c>
      <c r="O10" s="46">
        <v>47.31967026849739</v>
      </c>
      <c r="P10" s="46">
        <v>8.0761569091287644</v>
      </c>
      <c r="Q10" s="46">
        <v>0.98904371390868762</v>
      </c>
    </row>
    <row r="11" spans="1:17" ht="19" x14ac:dyDescent="0.25">
      <c r="A11" s="71" t="s">
        <v>189</v>
      </c>
      <c r="B11" s="18">
        <v>-1.63</v>
      </c>
      <c r="C11" s="18">
        <v>-3.13</v>
      </c>
      <c r="D11" s="18"/>
      <c r="E11" s="21">
        <v>1</v>
      </c>
      <c r="F11" s="18">
        <v>-1.26</v>
      </c>
      <c r="G11" s="18"/>
      <c r="H11" s="18">
        <v>-0.22</v>
      </c>
      <c r="I11" s="18">
        <v>-0.09</v>
      </c>
      <c r="J11" s="22">
        <v>1</v>
      </c>
      <c r="K11" s="19"/>
      <c r="L11" s="16">
        <v>3.19</v>
      </c>
      <c r="M11" s="20"/>
      <c r="N11" s="7">
        <v>46.12675020815778</v>
      </c>
      <c r="O11" s="46">
        <v>33.740665160525552</v>
      </c>
      <c r="P11" s="46">
        <v>8.1521385324685696</v>
      </c>
      <c r="Q11" s="46">
        <v>2.0717172006549549</v>
      </c>
    </row>
    <row r="12" spans="1:17" ht="19" x14ac:dyDescent="0.25">
      <c r="A12" s="71" t="s">
        <v>189</v>
      </c>
      <c r="B12" s="18">
        <v>-1.63</v>
      </c>
      <c r="C12" s="18">
        <v>-3.12</v>
      </c>
      <c r="D12" s="18"/>
      <c r="E12" s="21">
        <v>1</v>
      </c>
      <c r="F12" s="18">
        <v>-1.2</v>
      </c>
      <c r="G12" s="18"/>
      <c r="H12" s="18">
        <v>-0.19</v>
      </c>
      <c r="I12" s="18">
        <v>-0.14000000000000001</v>
      </c>
      <c r="J12" s="22">
        <v>1</v>
      </c>
      <c r="K12" s="19"/>
      <c r="L12" s="16">
        <v>3.47</v>
      </c>
      <c r="M12" s="20"/>
      <c r="N12" s="7">
        <v>39.971841707583351</v>
      </c>
      <c r="O12" s="46">
        <v>5.642616325173325</v>
      </c>
      <c r="P12" s="46">
        <v>8.891562512958874</v>
      </c>
      <c r="Q12" s="46">
        <v>1.4930810598907898</v>
      </c>
    </row>
    <row r="13" spans="1:17" ht="19" x14ac:dyDescent="0.25">
      <c r="A13" s="71" t="s">
        <v>189</v>
      </c>
      <c r="B13" s="18">
        <v>-1.6</v>
      </c>
      <c r="C13" s="18">
        <v>-3.12</v>
      </c>
      <c r="D13" s="18"/>
      <c r="E13" s="8">
        <v>1</v>
      </c>
      <c r="F13" s="18">
        <v>-1.34</v>
      </c>
      <c r="G13" s="18"/>
      <c r="H13" s="18">
        <v>-0.26</v>
      </c>
      <c r="I13" s="18">
        <v>-0.15</v>
      </c>
      <c r="J13" s="22">
        <v>1</v>
      </c>
      <c r="K13" s="19"/>
      <c r="L13" s="16">
        <v>3.78</v>
      </c>
      <c r="M13" s="20"/>
      <c r="N13" s="7">
        <v>48.901604547233632</v>
      </c>
      <c r="O13" s="46">
        <v>4.7600322504511778</v>
      </c>
      <c r="P13" s="46">
        <v>8.9531079010623849</v>
      </c>
      <c r="Q13" s="46">
        <v>0.92140051782406895</v>
      </c>
    </row>
    <row r="14" spans="1:17" ht="19" x14ac:dyDescent="0.25">
      <c r="A14" s="71" t="s">
        <v>189</v>
      </c>
      <c r="B14" s="18">
        <v>-1.6</v>
      </c>
      <c r="C14" s="18">
        <v>-3.07</v>
      </c>
      <c r="D14" s="18"/>
      <c r="E14" s="21">
        <v>1</v>
      </c>
      <c r="F14" s="18">
        <v>-1.29</v>
      </c>
      <c r="G14" s="18"/>
      <c r="H14" s="18">
        <v>-0.23</v>
      </c>
      <c r="I14" s="18">
        <v>-0.13</v>
      </c>
      <c r="J14" s="22">
        <v>1</v>
      </c>
      <c r="K14" s="19"/>
      <c r="L14" s="16">
        <v>2.54</v>
      </c>
      <c r="M14" s="20"/>
      <c r="N14" s="7">
        <v>51.272146520812953</v>
      </c>
      <c r="O14" s="46">
        <v>32.421445228600504</v>
      </c>
      <c r="P14" s="46">
        <v>8.3648299800230674</v>
      </c>
      <c r="Q14" s="46">
        <v>2.843595714818238</v>
      </c>
    </row>
    <row r="15" spans="1:17" ht="19" x14ac:dyDescent="0.25">
      <c r="A15" s="71" t="s">
        <v>189</v>
      </c>
      <c r="B15" s="18"/>
      <c r="C15" s="18"/>
      <c r="D15" s="18"/>
      <c r="E15" s="21"/>
      <c r="F15" s="18">
        <v>-1.39</v>
      </c>
      <c r="G15" s="18"/>
      <c r="H15" s="18">
        <v>-0.23</v>
      </c>
      <c r="I15" s="18">
        <v>-0.13</v>
      </c>
      <c r="J15" s="22">
        <v>1</v>
      </c>
      <c r="K15" s="19"/>
      <c r="L15" s="16">
        <v>3.53</v>
      </c>
      <c r="M15" s="20"/>
      <c r="N15" s="7">
        <v>35.727547983262369</v>
      </c>
      <c r="O15" s="46">
        <v>37.604589764091145</v>
      </c>
      <c r="P15" s="46">
        <v>8.6596480205094561</v>
      </c>
      <c r="Q15" s="46">
        <v>0.89756581585480788</v>
      </c>
    </row>
    <row r="16" spans="1:17" ht="19" x14ac:dyDescent="0.25">
      <c r="A16" s="71" t="s">
        <v>189</v>
      </c>
      <c r="B16" s="18"/>
      <c r="C16" s="18"/>
      <c r="D16" s="18"/>
      <c r="E16" s="70"/>
      <c r="F16" s="18">
        <v>-1.32</v>
      </c>
      <c r="G16" s="18"/>
      <c r="H16" s="18">
        <v>-0.25</v>
      </c>
      <c r="I16" s="18">
        <v>-0.11</v>
      </c>
      <c r="J16" s="22">
        <v>1</v>
      </c>
      <c r="K16" s="19"/>
      <c r="L16" s="16">
        <v>3.36</v>
      </c>
      <c r="M16" s="20"/>
      <c r="N16" s="7">
        <v>43.503760260150813</v>
      </c>
      <c r="O16" s="46">
        <v>9.8431818706504881</v>
      </c>
      <c r="P16" s="46">
        <v>9.3428826920869223</v>
      </c>
      <c r="Q16" s="46">
        <v>1.3366710136821167</v>
      </c>
    </row>
    <row r="17" spans="1:17" ht="19" x14ac:dyDescent="0.25">
      <c r="A17" s="71" t="s">
        <v>189</v>
      </c>
      <c r="B17" s="18"/>
      <c r="C17" s="18"/>
      <c r="D17" s="18"/>
      <c r="E17" s="23"/>
      <c r="F17" s="18">
        <v>-1.34</v>
      </c>
      <c r="G17" s="18"/>
      <c r="H17" s="18">
        <v>-0.22</v>
      </c>
      <c r="I17" s="18">
        <v>-0.14000000000000001</v>
      </c>
      <c r="J17" s="22">
        <v>1</v>
      </c>
      <c r="K17" s="19"/>
      <c r="L17" s="16">
        <v>4.03</v>
      </c>
      <c r="M17" s="20"/>
      <c r="N17" s="7">
        <v>45.489122348617713</v>
      </c>
      <c r="O17" s="46">
        <v>24.067326525268975</v>
      </c>
      <c r="P17" s="46">
        <v>8.53139541103209</v>
      </c>
      <c r="Q17" s="46">
        <v>2.5906809517066125</v>
      </c>
    </row>
    <row r="18" spans="1:17" ht="19" x14ac:dyDescent="0.25">
      <c r="A18" s="71" t="s">
        <v>189</v>
      </c>
      <c r="B18" s="18"/>
      <c r="C18" s="18"/>
      <c r="D18" s="18"/>
      <c r="E18" s="23"/>
      <c r="F18" s="18">
        <v>-1.25</v>
      </c>
      <c r="G18" s="18"/>
      <c r="H18" s="18">
        <v>-0.21</v>
      </c>
      <c r="I18" s="18">
        <v>-0.1</v>
      </c>
      <c r="J18" s="22">
        <v>1</v>
      </c>
      <c r="K18" s="19"/>
      <c r="L18" s="16">
        <v>3.47</v>
      </c>
      <c r="M18" s="20"/>
      <c r="N18" s="7">
        <v>77.840214888626775</v>
      </c>
      <c r="O18" s="46">
        <v>189.61368667154707</v>
      </c>
      <c r="P18" s="46">
        <v>6.5313468638259859</v>
      </c>
      <c r="Q18" s="46">
        <v>2.0854672213293646</v>
      </c>
    </row>
    <row r="19" spans="1:17" ht="19" x14ac:dyDescent="0.25">
      <c r="A19" s="71" t="s">
        <v>189</v>
      </c>
      <c r="B19" s="18"/>
      <c r="C19" s="18"/>
      <c r="D19" s="18"/>
      <c r="E19" s="23"/>
      <c r="F19" s="18">
        <v>-1.42</v>
      </c>
      <c r="G19" s="18"/>
      <c r="H19" s="18">
        <v>-0.24</v>
      </c>
      <c r="I19" s="18">
        <v>-0.14000000000000001</v>
      </c>
      <c r="J19" s="22">
        <v>1</v>
      </c>
      <c r="K19" s="19"/>
      <c r="L19" s="16">
        <v>3.72</v>
      </c>
      <c r="M19" s="20"/>
      <c r="N19" s="7">
        <v>43.97493175495736</v>
      </c>
      <c r="O19" s="46">
        <v>8.778331010685168</v>
      </c>
      <c r="P19" s="46">
        <v>9.0963305392519835</v>
      </c>
      <c r="Q19" s="46">
        <v>1.3708435271819905</v>
      </c>
    </row>
    <row r="20" spans="1:17" ht="19" x14ac:dyDescent="0.25">
      <c r="A20" s="71" t="s">
        <v>189</v>
      </c>
      <c r="B20" s="18"/>
      <c r="C20" s="18"/>
      <c r="D20" s="18"/>
      <c r="E20" s="70"/>
      <c r="F20" s="18">
        <v>-1.38</v>
      </c>
      <c r="G20" s="18"/>
      <c r="H20" s="18">
        <v>-0.28000000000000003</v>
      </c>
      <c r="I20" s="18">
        <v>-0.14000000000000001</v>
      </c>
      <c r="J20" s="22">
        <v>1</v>
      </c>
      <c r="K20" s="19"/>
      <c r="L20" s="16">
        <v>3</v>
      </c>
      <c r="M20" s="20"/>
      <c r="N20" s="24">
        <v>39.642448772898049</v>
      </c>
      <c r="O20" s="26">
        <v>31.561709474120779</v>
      </c>
      <c r="P20" s="26">
        <v>8.9378367091005906</v>
      </c>
      <c r="Q20" s="26">
        <v>2.0770722036329103</v>
      </c>
    </row>
    <row r="22" spans="1:17" x14ac:dyDescent="0.2">
      <c r="A22" s="72" t="s">
        <v>386</v>
      </c>
    </row>
    <row r="23" spans="1:17" x14ac:dyDescent="0.2">
      <c r="A23" s="72" t="s">
        <v>387</v>
      </c>
    </row>
  </sheetData>
  <mergeCells count="1">
    <mergeCell ref="B1:Q1"/>
  </mergeCells>
  <pageMargins left="0.7" right="0.7" top="0.75" bottom="0.75" header="0.3" footer="0.3"/>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H2" sqref="H2:H9"/>
    </sheetView>
  </sheetViews>
  <sheetFormatPr baseColWidth="10" defaultRowHeight="16" x14ac:dyDescent="0.2"/>
  <cols>
    <col min="2" max="11" width="10.83203125" style="89"/>
  </cols>
  <sheetData>
    <row r="1" spans="1:11" x14ac:dyDescent="0.2">
      <c r="B1" s="88">
        <v>42863</v>
      </c>
      <c r="C1" s="88">
        <v>42864</v>
      </c>
      <c r="D1" s="88">
        <v>42865</v>
      </c>
      <c r="E1" s="88">
        <v>42866</v>
      </c>
      <c r="F1" s="88">
        <v>42867</v>
      </c>
      <c r="G1" s="88">
        <v>42870</v>
      </c>
      <c r="H1" s="88">
        <v>42871</v>
      </c>
      <c r="I1" s="88">
        <v>42872</v>
      </c>
      <c r="J1" s="88">
        <v>42873</v>
      </c>
      <c r="K1" s="88">
        <v>42874</v>
      </c>
    </row>
    <row r="2" spans="1:11" x14ac:dyDescent="0.2">
      <c r="A2" t="s">
        <v>392</v>
      </c>
      <c r="B2" s="89" t="s">
        <v>399</v>
      </c>
      <c r="C2" s="89" t="s">
        <v>399</v>
      </c>
      <c r="D2" s="89" t="s">
        <v>399</v>
      </c>
      <c r="E2" s="89" t="s">
        <v>399</v>
      </c>
      <c r="K2" s="89" t="s">
        <v>399</v>
      </c>
    </row>
    <row r="3" spans="1:11" x14ac:dyDescent="0.2">
      <c r="A3" t="s">
        <v>393</v>
      </c>
      <c r="D3" s="89" t="s">
        <v>399</v>
      </c>
      <c r="K3" s="89" t="s">
        <v>399</v>
      </c>
    </row>
    <row r="4" spans="1:11" x14ac:dyDescent="0.2">
      <c r="A4" t="s">
        <v>394</v>
      </c>
      <c r="E4" s="89" t="s">
        <v>399</v>
      </c>
      <c r="K4" s="89" t="s">
        <v>399</v>
      </c>
    </row>
    <row r="5" spans="1:11" x14ac:dyDescent="0.2">
      <c r="A5" t="s">
        <v>395</v>
      </c>
      <c r="F5" s="89" t="s">
        <v>399</v>
      </c>
      <c r="K5" s="89" t="s">
        <v>399</v>
      </c>
    </row>
    <row r="6" spans="1:11" x14ac:dyDescent="0.2">
      <c r="A6" t="s">
        <v>396</v>
      </c>
      <c r="B6" s="89" t="s">
        <v>399</v>
      </c>
      <c r="C6" s="89" t="s">
        <v>399</v>
      </c>
      <c r="E6" s="89" t="s">
        <v>399</v>
      </c>
      <c r="F6" s="89" t="s">
        <v>399</v>
      </c>
      <c r="K6" s="89" t="s">
        <v>399</v>
      </c>
    </row>
    <row r="7" spans="1:11" x14ac:dyDescent="0.2">
      <c r="A7" t="s">
        <v>397</v>
      </c>
      <c r="D7" s="89" t="s">
        <v>399</v>
      </c>
      <c r="F7" s="89" t="s">
        <v>399</v>
      </c>
    </row>
    <row r="8" spans="1:11" x14ac:dyDescent="0.2">
      <c r="A8" t="s">
        <v>398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workbookViewId="0">
      <selection activeCell="D5" sqref="D5"/>
    </sheetView>
  </sheetViews>
  <sheetFormatPr baseColWidth="10" defaultRowHeight="16" x14ac:dyDescent="0.2"/>
  <cols>
    <col min="1" max="1" width="17.6640625" customWidth="1"/>
    <col min="4" max="4" width="16" customWidth="1"/>
    <col min="12" max="12" width="25.1640625" customWidth="1"/>
  </cols>
  <sheetData>
    <row r="1" spans="1:12" ht="33" x14ac:dyDescent="0.4">
      <c r="A1" s="94" t="s">
        <v>190</v>
      </c>
      <c r="B1" s="94"/>
      <c r="C1" s="94"/>
      <c r="D1" s="94"/>
      <c r="E1" s="94"/>
      <c r="F1" s="94"/>
      <c r="G1" s="94"/>
      <c r="H1" s="94"/>
      <c r="I1" s="94"/>
      <c r="J1" s="94"/>
      <c r="K1" s="94"/>
      <c r="L1" s="94"/>
    </row>
    <row r="2" spans="1:12" ht="17" x14ac:dyDescent="0.2">
      <c r="A2" s="95" t="s">
        <v>191</v>
      </c>
      <c r="B2" s="96"/>
      <c r="C2" s="96"/>
      <c r="D2" s="96"/>
      <c r="E2" s="96"/>
      <c r="F2" s="96"/>
      <c r="G2" s="73"/>
      <c r="H2" s="73"/>
      <c r="I2" s="74"/>
      <c r="J2" s="74"/>
      <c r="K2" s="74"/>
      <c r="L2" s="74"/>
    </row>
    <row r="3" spans="1:12" ht="18" x14ac:dyDescent="0.2">
      <c r="A3" s="75" t="s">
        <v>192</v>
      </c>
      <c r="B3" s="75" t="s">
        <v>193</v>
      </c>
      <c r="C3" s="75" t="s">
        <v>194</v>
      </c>
      <c r="D3" s="75" t="s">
        <v>195</v>
      </c>
      <c r="E3" s="75" t="s">
        <v>196</v>
      </c>
      <c r="F3" s="75" t="s">
        <v>197</v>
      </c>
      <c r="G3" s="75" t="s">
        <v>198</v>
      </c>
      <c r="H3" s="76"/>
      <c r="I3" s="77" t="s">
        <v>199</v>
      </c>
      <c r="J3" s="77" t="s">
        <v>200</v>
      </c>
      <c r="K3" s="77" t="s">
        <v>201</v>
      </c>
      <c r="L3" s="77" t="s">
        <v>202</v>
      </c>
    </row>
    <row r="4" spans="1:12" x14ac:dyDescent="0.2">
      <c r="A4" s="78" t="s">
        <v>203</v>
      </c>
      <c r="B4" s="78" t="s">
        <v>204</v>
      </c>
      <c r="C4" s="78">
        <v>0.5</v>
      </c>
      <c r="D4" s="79">
        <v>-1.25620349917554</v>
      </c>
      <c r="E4" s="79" t="s">
        <v>205</v>
      </c>
      <c r="F4" s="78">
        <v>1</v>
      </c>
      <c r="G4" s="76" t="s">
        <v>206</v>
      </c>
      <c r="H4" s="80"/>
      <c r="I4" s="81">
        <v>2008</v>
      </c>
      <c r="J4" s="82" t="s">
        <v>207</v>
      </c>
      <c r="K4" s="81" t="s">
        <v>208</v>
      </c>
      <c r="L4" s="69">
        <v>-1.1399999999999999</v>
      </c>
    </row>
    <row r="5" spans="1:12" x14ac:dyDescent="0.2">
      <c r="A5" s="78" t="s">
        <v>209</v>
      </c>
      <c r="B5" s="78" t="s">
        <v>210</v>
      </c>
      <c r="C5" s="83">
        <v>3</v>
      </c>
      <c r="D5" s="79">
        <v>-1.2072541600194606</v>
      </c>
      <c r="E5" s="79">
        <v>0.21774767095231759</v>
      </c>
      <c r="F5" s="78">
        <v>2</v>
      </c>
      <c r="G5" s="76" t="s">
        <v>206</v>
      </c>
      <c r="H5" s="76"/>
      <c r="I5" s="81">
        <v>2008</v>
      </c>
      <c r="J5" s="82" t="s">
        <v>207</v>
      </c>
      <c r="K5" s="81" t="s">
        <v>208</v>
      </c>
      <c r="L5" s="69">
        <v>-1.1599999999999999</v>
      </c>
    </row>
    <row r="6" spans="1:12" x14ac:dyDescent="0.2">
      <c r="A6" s="78" t="s">
        <v>211</v>
      </c>
      <c r="B6" s="78" t="s">
        <v>212</v>
      </c>
      <c r="C6" s="78">
        <v>3.86</v>
      </c>
      <c r="D6" s="79">
        <v>-1.2199759781528354</v>
      </c>
      <c r="E6" s="79">
        <v>8.6967638152919788E-2</v>
      </c>
      <c r="F6" s="78">
        <v>2</v>
      </c>
      <c r="G6" s="76" t="s">
        <v>206</v>
      </c>
      <c r="H6" s="76"/>
      <c r="I6" s="81">
        <v>2008</v>
      </c>
      <c r="J6" s="82" t="s">
        <v>213</v>
      </c>
      <c r="K6" s="81" t="s">
        <v>208</v>
      </c>
      <c r="L6" s="69">
        <v>-1.1499999999999999</v>
      </c>
    </row>
    <row r="7" spans="1:12" x14ac:dyDescent="0.2">
      <c r="A7" s="78" t="s">
        <v>214</v>
      </c>
      <c r="B7" s="78" t="s">
        <v>215</v>
      </c>
      <c r="C7" s="83">
        <v>4</v>
      </c>
      <c r="D7" s="79">
        <v>-1.2723594250536816</v>
      </c>
      <c r="E7" s="79" t="s">
        <v>205</v>
      </c>
      <c r="F7" s="78">
        <v>1</v>
      </c>
      <c r="G7" s="76" t="s">
        <v>206</v>
      </c>
      <c r="H7" s="76"/>
      <c r="I7" s="81">
        <v>2008</v>
      </c>
      <c r="J7" s="82" t="s">
        <v>213</v>
      </c>
      <c r="K7" s="81" t="s">
        <v>208</v>
      </c>
      <c r="L7" s="69">
        <v>-1.21</v>
      </c>
    </row>
    <row r="8" spans="1:12" x14ac:dyDescent="0.2">
      <c r="A8" s="78" t="s">
        <v>216</v>
      </c>
      <c r="B8" s="78" t="s">
        <v>217</v>
      </c>
      <c r="C8" s="83">
        <v>7</v>
      </c>
      <c r="D8" s="79">
        <v>-1.225491312356827</v>
      </c>
      <c r="E8" s="79">
        <v>0.12439592217440029</v>
      </c>
      <c r="F8" s="78">
        <v>2</v>
      </c>
      <c r="G8" s="76" t="s">
        <v>206</v>
      </c>
      <c r="H8" s="76"/>
      <c r="I8" s="81">
        <v>2008</v>
      </c>
      <c r="J8" s="82" t="s">
        <v>218</v>
      </c>
      <c r="K8" s="81" t="s">
        <v>208</v>
      </c>
      <c r="L8" s="69">
        <v>-1.1299999999999999</v>
      </c>
    </row>
    <row r="9" spans="1:12" x14ac:dyDescent="0.2">
      <c r="A9" s="78" t="s">
        <v>219</v>
      </c>
      <c r="B9" s="78" t="s">
        <v>220</v>
      </c>
      <c r="C9" s="78">
        <v>13.9</v>
      </c>
      <c r="D9" s="79">
        <v>-1.2212744019182142</v>
      </c>
      <c r="E9" s="79" t="s">
        <v>205</v>
      </c>
      <c r="F9" s="78">
        <v>1</v>
      </c>
      <c r="G9" s="76" t="s">
        <v>221</v>
      </c>
      <c r="H9" s="76"/>
      <c r="I9" s="81">
        <v>2008</v>
      </c>
      <c r="J9" s="82" t="s">
        <v>218</v>
      </c>
      <c r="K9" s="81" t="s">
        <v>208</v>
      </c>
      <c r="L9" s="69">
        <v>-0.97</v>
      </c>
    </row>
    <row r="10" spans="1:12" x14ac:dyDescent="0.2">
      <c r="A10" s="78" t="s">
        <v>222</v>
      </c>
      <c r="B10" s="78" t="s">
        <v>223</v>
      </c>
      <c r="C10" s="83">
        <v>19</v>
      </c>
      <c r="D10" s="79">
        <v>-1.2843460421674222</v>
      </c>
      <c r="E10" s="79" t="s">
        <v>205</v>
      </c>
      <c r="F10" s="78">
        <v>1</v>
      </c>
      <c r="G10" s="76" t="s">
        <v>221</v>
      </c>
      <c r="H10" s="76"/>
      <c r="I10" s="81">
        <v>2008</v>
      </c>
      <c r="J10" s="82" t="s">
        <v>224</v>
      </c>
      <c r="K10" s="81" t="s">
        <v>208</v>
      </c>
      <c r="L10" s="69">
        <v>-1.08</v>
      </c>
    </row>
    <row r="11" spans="1:12" x14ac:dyDescent="0.2">
      <c r="A11" s="78" t="s">
        <v>225</v>
      </c>
      <c r="B11" s="78" t="s">
        <v>226</v>
      </c>
      <c r="C11" s="78">
        <v>21</v>
      </c>
      <c r="D11" s="79">
        <v>-1.2930777376042997</v>
      </c>
      <c r="E11" s="79" t="s">
        <v>205</v>
      </c>
      <c r="F11" s="78">
        <v>1</v>
      </c>
      <c r="G11" s="76" t="s">
        <v>221</v>
      </c>
      <c r="H11" s="76"/>
      <c r="I11" s="81">
        <v>2008</v>
      </c>
      <c r="J11" s="82" t="s">
        <v>227</v>
      </c>
      <c r="K11" s="81" t="s">
        <v>208</v>
      </c>
      <c r="L11" s="69">
        <v>-1.28</v>
      </c>
    </row>
    <row r="12" spans="1:12" x14ac:dyDescent="0.2">
      <c r="A12" s="78" t="s">
        <v>228</v>
      </c>
      <c r="B12" s="78" t="s">
        <v>229</v>
      </c>
      <c r="C12" s="78">
        <v>27.5</v>
      </c>
      <c r="D12" s="79">
        <v>-1.3386207010230733</v>
      </c>
      <c r="E12" s="79" t="s">
        <v>205</v>
      </c>
      <c r="F12" s="78">
        <v>1</v>
      </c>
      <c r="G12" s="76" t="s">
        <v>221</v>
      </c>
      <c r="H12" s="76"/>
      <c r="I12" s="81">
        <v>2008</v>
      </c>
      <c r="J12" s="82" t="s">
        <v>230</v>
      </c>
      <c r="K12" s="81" t="s">
        <v>208</v>
      </c>
      <c r="L12" s="69">
        <v>-0.92</v>
      </c>
    </row>
    <row r="13" spans="1:12" x14ac:dyDescent="0.2">
      <c r="A13" s="78" t="s">
        <v>231</v>
      </c>
      <c r="B13" s="78" t="s">
        <v>232</v>
      </c>
      <c r="C13" s="78">
        <v>32.799999999999997</v>
      </c>
      <c r="D13" s="79">
        <v>-1.378306669645631</v>
      </c>
      <c r="E13" s="79" t="s">
        <v>205</v>
      </c>
      <c r="F13" s="78">
        <v>1</v>
      </c>
      <c r="G13" s="76" t="s">
        <v>221</v>
      </c>
      <c r="H13" s="76"/>
      <c r="I13" s="81">
        <v>2008</v>
      </c>
      <c r="J13" s="82" t="s">
        <v>230</v>
      </c>
      <c r="K13" s="81" t="s">
        <v>208</v>
      </c>
      <c r="L13" s="69">
        <v>-1.56</v>
      </c>
    </row>
    <row r="14" spans="1:12" x14ac:dyDescent="0.2">
      <c r="A14" s="78" t="s">
        <v>233</v>
      </c>
      <c r="B14" s="78" t="s">
        <v>234</v>
      </c>
      <c r="C14" s="78">
        <v>30</v>
      </c>
      <c r="D14" s="79">
        <v>-1.4251536872173554</v>
      </c>
      <c r="E14" s="79" t="s">
        <v>205</v>
      </c>
      <c r="F14" s="78">
        <v>1</v>
      </c>
      <c r="G14" s="76" t="s">
        <v>221</v>
      </c>
      <c r="H14" s="76"/>
      <c r="I14" s="81">
        <v>2008</v>
      </c>
      <c r="J14" s="82" t="s">
        <v>235</v>
      </c>
      <c r="K14" s="81" t="s">
        <v>208</v>
      </c>
      <c r="L14" s="69">
        <v>-1.21</v>
      </c>
    </row>
    <row r="15" spans="1:12" x14ac:dyDescent="0.2">
      <c r="A15" s="78" t="s">
        <v>236</v>
      </c>
      <c r="B15" s="78" t="s">
        <v>237</v>
      </c>
      <c r="C15" s="78">
        <v>31</v>
      </c>
      <c r="D15" s="79">
        <v>-1.3369124654229725</v>
      </c>
      <c r="E15" s="79" t="s">
        <v>205</v>
      </c>
      <c r="F15" s="78">
        <v>1</v>
      </c>
      <c r="G15" s="76" t="s">
        <v>221</v>
      </c>
      <c r="H15" s="76"/>
      <c r="I15" s="81">
        <v>2008</v>
      </c>
      <c r="J15" s="82" t="s">
        <v>238</v>
      </c>
      <c r="K15" s="81" t="s">
        <v>208</v>
      </c>
      <c r="L15" s="69">
        <v>-1.21</v>
      </c>
    </row>
    <row r="16" spans="1:12" x14ac:dyDescent="0.2">
      <c r="A16" s="78" t="s">
        <v>239</v>
      </c>
      <c r="B16" s="78" t="s">
        <v>240</v>
      </c>
      <c r="C16" s="83">
        <v>34</v>
      </c>
      <c r="D16" s="79">
        <v>-1.5390780210209618</v>
      </c>
      <c r="E16" s="79" t="s">
        <v>205</v>
      </c>
      <c r="F16" s="78">
        <v>1</v>
      </c>
      <c r="G16" s="76" t="s">
        <v>221</v>
      </c>
      <c r="H16" s="76"/>
      <c r="I16" s="81">
        <v>2008</v>
      </c>
      <c r="J16" s="82" t="s">
        <v>238</v>
      </c>
      <c r="K16" s="81" t="s">
        <v>208</v>
      </c>
      <c r="L16" s="69">
        <v>-1.2</v>
      </c>
    </row>
    <row r="17" spans="1:12" x14ac:dyDescent="0.2">
      <c r="A17" s="78" t="s">
        <v>241</v>
      </c>
      <c r="B17" s="78" t="s">
        <v>242</v>
      </c>
      <c r="C17" s="78">
        <v>38</v>
      </c>
      <c r="D17" s="79">
        <v>-1.3721106583412901</v>
      </c>
      <c r="E17" s="79" t="s">
        <v>205</v>
      </c>
      <c r="F17" s="78">
        <v>1</v>
      </c>
      <c r="G17" s="76" t="s">
        <v>221</v>
      </c>
      <c r="H17" s="76"/>
      <c r="I17" s="81">
        <v>2008</v>
      </c>
      <c r="J17" s="82" t="s">
        <v>207</v>
      </c>
      <c r="K17" s="81" t="s">
        <v>243</v>
      </c>
      <c r="L17" s="69">
        <v>-1.04</v>
      </c>
    </row>
    <row r="18" spans="1:12" x14ac:dyDescent="0.2">
      <c r="A18" s="78" t="s">
        <v>244</v>
      </c>
      <c r="B18" s="78" t="s">
        <v>245</v>
      </c>
      <c r="C18" s="78">
        <v>45.4</v>
      </c>
      <c r="D18" s="79">
        <v>-1.3004127230919915</v>
      </c>
      <c r="E18" s="79" t="s">
        <v>205</v>
      </c>
      <c r="F18" s="78">
        <v>1</v>
      </c>
      <c r="G18" s="76" t="s">
        <v>221</v>
      </c>
      <c r="H18" s="76"/>
      <c r="I18" s="81">
        <v>2008</v>
      </c>
      <c r="J18" s="82" t="s">
        <v>207</v>
      </c>
      <c r="K18" s="81" t="s">
        <v>243</v>
      </c>
      <c r="L18" s="69">
        <v>-1.24</v>
      </c>
    </row>
    <row r="19" spans="1:12" x14ac:dyDescent="0.2">
      <c r="A19" s="78" t="s">
        <v>246</v>
      </c>
      <c r="B19" s="78" t="s">
        <v>247</v>
      </c>
      <c r="C19" s="78">
        <v>54</v>
      </c>
      <c r="D19" s="79">
        <v>-1.1868357833463281</v>
      </c>
      <c r="E19" s="79">
        <v>0.1248766246830818</v>
      </c>
      <c r="F19" s="78">
        <v>3</v>
      </c>
      <c r="G19" s="76" t="s">
        <v>248</v>
      </c>
      <c r="H19" s="76"/>
      <c r="I19" s="81">
        <v>2008</v>
      </c>
      <c r="J19" s="82" t="s">
        <v>213</v>
      </c>
      <c r="K19" s="81" t="s">
        <v>243</v>
      </c>
      <c r="L19" s="69">
        <v>-1.1399999999999999</v>
      </c>
    </row>
    <row r="20" spans="1:12" x14ac:dyDescent="0.2">
      <c r="A20" s="78" t="s">
        <v>249</v>
      </c>
      <c r="B20" s="78" t="s">
        <v>250</v>
      </c>
      <c r="C20" s="78">
        <v>54.5</v>
      </c>
      <c r="D20" s="79">
        <v>-1.3311404684371693</v>
      </c>
      <c r="E20" s="79">
        <v>0.18317905350678923</v>
      </c>
      <c r="F20" s="78">
        <v>3</v>
      </c>
      <c r="G20" s="76" t="s">
        <v>248</v>
      </c>
      <c r="H20" s="76"/>
      <c r="I20" s="81">
        <v>2008</v>
      </c>
      <c r="J20" s="82" t="s">
        <v>213</v>
      </c>
      <c r="K20" s="81" t="s">
        <v>243</v>
      </c>
      <c r="L20" s="69">
        <v>-1.08</v>
      </c>
    </row>
    <row r="21" spans="1:12" x14ac:dyDescent="0.2">
      <c r="A21" s="78" t="s">
        <v>251</v>
      </c>
      <c r="B21" s="78" t="s">
        <v>252</v>
      </c>
      <c r="C21" s="78">
        <v>55</v>
      </c>
      <c r="D21" s="79">
        <v>-1.2423542171117199</v>
      </c>
      <c r="E21" s="79">
        <v>0.13288878384652109</v>
      </c>
      <c r="F21" s="78">
        <v>3</v>
      </c>
      <c r="G21" s="76" t="s">
        <v>248</v>
      </c>
      <c r="H21" s="76"/>
      <c r="I21" s="81">
        <v>2008</v>
      </c>
      <c r="J21" s="82" t="s">
        <v>218</v>
      </c>
      <c r="K21" s="81" t="s">
        <v>243</v>
      </c>
      <c r="L21" s="69">
        <v>-1.25</v>
      </c>
    </row>
    <row r="22" spans="1:12" x14ac:dyDescent="0.2">
      <c r="A22" s="78" t="s">
        <v>253</v>
      </c>
      <c r="B22" s="78" t="s">
        <v>254</v>
      </c>
      <c r="C22" s="78">
        <v>56.6</v>
      </c>
      <c r="D22" s="79">
        <v>-1.3551184598760049</v>
      </c>
      <c r="E22" s="79">
        <v>9.5350927814375305E-2</v>
      </c>
      <c r="F22" s="78">
        <v>3</v>
      </c>
      <c r="G22" s="76" t="s">
        <v>248</v>
      </c>
      <c r="H22" s="76"/>
      <c r="I22" s="81">
        <v>2008</v>
      </c>
      <c r="J22" s="82" t="s">
        <v>224</v>
      </c>
      <c r="K22" s="81" t="s">
        <v>243</v>
      </c>
      <c r="L22" s="69">
        <v>-1.18</v>
      </c>
    </row>
    <row r="23" spans="1:12" x14ac:dyDescent="0.2">
      <c r="A23" s="78" t="s">
        <v>255</v>
      </c>
      <c r="B23" s="78" t="s">
        <v>256</v>
      </c>
      <c r="C23" s="78">
        <v>57</v>
      </c>
      <c r="D23" s="79">
        <v>-1.4097737943406921</v>
      </c>
      <c r="E23" s="79">
        <v>1.8368957453770984E-2</v>
      </c>
      <c r="F23" s="78">
        <v>3</v>
      </c>
      <c r="G23" s="76" t="s">
        <v>248</v>
      </c>
      <c r="H23" s="76"/>
      <c r="I23" s="81">
        <v>2008</v>
      </c>
      <c r="J23" s="82" t="s">
        <v>224</v>
      </c>
      <c r="K23" s="81" t="s">
        <v>243</v>
      </c>
      <c r="L23" s="69">
        <v>-1.3</v>
      </c>
    </row>
    <row r="24" spans="1:12" x14ac:dyDescent="0.2">
      <c r="A24" s="78" t="s">
        <v>257</v>
      </c>
      <c r="B24" s="78" t="s">
        <v>258</v>
      </c>
      <c r="C24" s="78">
        <v>58.9</v>
      </c>
      <c r="D24" s="79">
        <v>-1.2827704070018149</v>
      </c>
      <c r="E24" s="79">
        <v>0.12912559940977808</v>
      </c>
      <c r="F24" s="78">
        <v>2</v>
      </c>
      <c r="G24" s="76" t="s">
        <v>248</v>
      </c>
      <c r="H24" s="76"/>
      <c r="I24" s="81">
        <v>2008</v>
      </c>
      <c r="J24" s="82" t="s">
        <v>230</v>
      </c>
      <c r="K24" s="81" t="s">
        <v>243</v>
      </c>
      <c r="L24" s="69">
        <v>-1.51</v>
      </c>
    </row>
    <row r="25" spans="1:12" x14ac:dyDescent="0.2">
      <c r="A25" s="78" t="s">
        <v>259</v>
      </c>
      <c r="B25" s="78" t="s">
        <v>260</v>
      </c>
      <c r="C25" s="78">
        <v>58.9</v>
      </c>
      <c r="D25" s="79">
        <v>-1.3245153039924096</v>
      </c>
      <c r="E25" s="79">
        <v>7.3058680788659763E-2</v>
      </c>
      <c r="F25" s="78">
        <v>2</v>
      </c>
      <c r="G25" s="76" t="s">
        <v>248</v>
      </c>
      <c r="H25" s="76"/>
      <c r="I25" s="81">
        <v>2008</v>
      </c>
      <c r="J25" s="82" t="s">
        <v>230</v>
      </c>
      <c r="K25" s="81" t="s">
        <v>243</v>
      </c>
      <c r="L25" s="69">
        <v>-1.42</v>
      </c>
    </row>
    <row r="26" spans="1:12" x14ac:dyDescent="0.2">
      <c r="A26" s="78" t="s">
        <v>261</v>
      </c>
      <c r="B26" s="78" t="s">
        <v>262</v>
      </c>
      <c r="C26" s="78">
        <v>60</v>
      </c>
      <c r="D26" s="79">
        <v>-1.2336962657903374</v>
      </c>
      <c r="E26" s="79" t="s">
        <v>205</v>
      </c>
      <c r="F26" s="78">
        <v>1</v>
      </c>
      <c r="G26" s="76" t="s">
        <v>248</v>
      </c>
      <c r="H26" s="76"/>
      <c r="I26" s="81">
        <v>2008</v>
      </c>
      <c r="J26" s="82" t="s">
        <v>235</v>
      </c>
      <c r="K26" s="81" t="s">
        <v>243</v>
      </c>
      <c r="L26" s="69">
        <v>-1.25</v>
      </c>
    </row>
    <row r="27" spans="1:12" x14ac:dyDescent="0.2">
      <c r="A27" s="78" t="s">
        <v>263</v>
      </c>
      <c r="B27" s="78" t="s">
        <v>264</v>
      </c>
      <c r="C27" s="78">
        <v>60</v>
      </c>
      <c r="D27" s="79">
        <v>-1.3895399177097094</v>
      </c>
      <c r="E27" s="79">
        <v>9.013517702730163E-2</v>
      </c>
      <c r="F27" s="78">
        <v>3</v>
      </c>
      <c r="G27" s="76" t="s">
        <v>248</v>
      </c>
      <c r="H27" s="76"/>
      <c r="I27" s="81">
        <v>2008</v>
      </c>
      <c r="J27" s="82" t="s">
        <v>235</v>
      </c>
      <c r="K27" s="81" t="s">
        <v>243</v>
      </c>
      <c r="L27" s="69">
        <v>-1.28</v>
      </c>
    </row>
    <row r="28" spans="1:12" x14ac:dyDescent="0.2">
      <c r="A28" s="78" t="s">
        <v>265</v>
      </c>
      <c r="B28" s="78" t="s">
        <v>266</v>
      </c>
      <c r="C28" s="78">
        <v>60</v>
      </c>
      <c r="D28" s="79">
        <v>-1.3947665335879329</v>
      </c>
      <c r="E28" s="79">
        <v>0.24576543924031824</v>
      </c>
      <c r="F28" s="78">
        <v>2</v>
      </c>
      <c r="G28" s="76" t="s">
        <v>248</v>
      </c>
      <c r="H28" s="76"/>
      <c r="I28" s="81">
        <v>2008</v>
      </c>
      <c r="J28" s="82" t="s">
        <v>235</v>
      </c>
      <c r="K28" s="81" t="s">
        <v>243</v>
      </c>
      <c r="L28" s="69">
        <v>-1.3</v>
      </c>
    </row>
    <row r="29" spans="1:12" x14ac:dyDescent="0.2">
      <c r="A29" s="78" t="s">
        <v>267</v>
      </c>
      <c r="B29" s="78" t="s">
        <v>268</v>
      </c>
      <c r="C29" s="78">
        <v>61.5</v>
      </c>
      <c r="D29" s="79">
        <v>-1.350262354062836</v>
      </c>
      <c r="E29" s="79">
        <v>6.9312265697043865E-2</v>
      </c>
      <c r="F29" s="78">
        <v>2</v>
      </c>
      <c r="G29" s="76" t="s">
        <v>248</v>
      </c>
      <c r="H29" s="76"/>
      <c r="I29" s="81">
        <v>2008</v>
      </c>
      <c r="J29" s="82" t="s">
        <v>235</v>
      </c>
      <c r="K29" s="81" t="s">
        <v>243</v>
      </c>
      <c r="L29" s="69">
        <v>-1.29</v>
      </c>
    </row>
    <row r="30" spans="1:12" x14ac:dyDescent="0.2">
      <c r="A30" s="78" t="s">
        <v>269</v>
      </c>
      <c r="B30" s="78" t="s">
        <v>270</v>
      </c>
      <c r="C30" s="78">
        <v>67</v>
      </c>
      <c r="D30" s="79">
        <v>-1.2656137066992597</v>
      </c>
      <c r="E30" s="79">
        <v>0.14532767285098872</v>
      </c>
      <c r="F30" s="78">
        <v>2</v>
      </c>
      <c r="G30" s="76" t="s">
        <v>248</v>
      </c>
      <c r="H30" s="76"/>
      <c r="I30" s="81">
        <v>2008</v>
      </c>
      <c r="J30" s="82" t="s">
        <v>238</v>
      </c>
      <c r="K30" s="81" t="s">
        <v>243</v>
      </c>
      <c r="L30" s="69">
        <v>-1.34</v>
      </c>
    </row>
    <row r="31" spans="1:12" x14ac:dyDescent="0.2">
      <c r="A31" s="78" t="s">
        <v>271</v>
      </c>
      <c r="B31" s="78" t="s">
        <v>272</v>
      </c>
      <c r="C31" s="78">
        <v>67</v>
      </c>
      <c r="D31" s="79">
        <v>-1.1904049132285177</v>
      </c>
      <c r="E31" s="79">
        <v>0.13111532687205599</v>
      </c>
      <c r="F31" s="78">
        <v>3</v>
      </c>
      <c r="G31" s="76" t="s">
        <v>248</v>
      </c>
      <c r="H31" s="76"/>
      <c r="I31" s="81">
        <v>2008</v>
      </c>
      <c r="J31" s="82" t="s">
        <v>238</v>
      </c>
      <c r="K31" s="81" t="s">
        <v>243</v>
      </c>
      <c r="L31" s="69">
        <v>-1.22</v>
      </c>
    </row>
    <row r="32" spans="1:12" x14ac:dyDescent="0.2">
      <c r="A32" s="78" t="s">
        <v>273</v>
      </c>
      <c r="B32" s="78" t="s">
        <v>274</v>
      </c>
      <c r="C32" s="78">
        <v>67</v>
      </c>
      <c r="D32" s="79">
        <v>-1.1827320633377805</v>
      </c>
      <c r="E32" s="79">
        <v>0.25387722980844429</v>
      </c>
      <c r="F32" s="78">
        <v>2</v>
      </c>
      <c r="G32" s="76" t="s">
        <v>248</v>
      </c>
      <c r="H32" s="76"/>
      <c r="I32" s="81">
        <v>2008</v>
      </c>
      <c r="J32" s="82" t="s">
        <v>207</v>
      </c>
      <c r="K32" s="81" t="s">
        <v>275</v>
      </c>
      <c r="L32" s="69">
        <v>-1.02</v>
      </c>
    </row>
    <row r="33" spans="1:12" x14ac:dyDescent="0.2">
      <c r="A33" s="78" t="s">
        <v>276</v>
      </c>
      <c r="B33" s="78" t="s">
        <v>277</v>
      </c>
      <c r="C33" s="78">
        <v>67.5</v>
      </c>
      <c r="D33" s="79">
        <v>-1.187336865163314</v>
      </c>
      <c r="E33" s="79">
        <v>0.34457823563784701</v>
      </c>
      <c r="F33" s="78">
        <v>2</v>
      </c>
      <c r="G33" s="76" t="s">
        <v>248</v>
      </c>
      <c r="H33" s="76"/>
      <c r="I33" s="81">
        <v>2008</v>
      </c>
      <c r="J33" s="82" t="s">
        <v>207</v>
      </c>
      <c r="K33" s="81" t="s">
        <v>275</v>
      </c>
      <c r="L33" s="69">
        <v>-1.19</v>
      </c>
    </row>
    <row r="34" spans="1:12" x14ac:dyDescent="0.2">
      <c r="A34" s="78" t="s">
        <v>278</v>
      </c>
      <c r="B34" s="78" t="s">
        <v>279</v>
      </c>
      <c r="C34" s="78">
        <v>71</v>
      </c>
      <c r="D34" s="79">
        <v>-1.3166251896645333</v>
      </c>
      <c r="E34" s="79">
        <v>0.15903919551144943</v>
      </c>
      <c r="F34" s="78">
        <v>3</v>
      </c>
      <c r="G34" s="76" t="s">
        <v>248</v>
      </c>
      <c r="H34" s="76"/>
      <c r="I34" s="81">
        <v>2008</v>
      </c>
      <c r="J34" s="82" t="s">
        <v>213</v>
      </c>
      <c r="K34" s="81" t="s">
        <v>275</v>
      </c>
      <c r="L34" s="69">
        <v>-1.21</v>
      </c>
    </row>
    <row r="35" spans="1:12" x14ac:dyDescent="0.2">
      <c r="A35" s="78" t="s">
        <v>280</v>
      </c>
      <c r="B35" s="78" t="s">
        <v>281</v>
      </c>
      <c r="C35" s="78">
        <v>71</v>
      </c>
      <c r="D35" s="79">
        <v>-1.3324627098809414</v>
      </c>
      <c r="E35" s="79">
        <v>7.5622811432211487E-2</v>
      </c>
      <c r="F35" s="78">
        <v>3</v>
      </c>
      <c r="G35" s="76" t="s">
        <v>248</v>
      </c>
      <c r="H35" s="76"/>
      <c r="I35" s="81">
        <v>2008</v>
      </c>
      <c r="J35" s="82" t="s">
        <v>213</v>
      </c>
      <c r="K35" s="81" t="s">
        <v>275</v>
      </c>
      <c r="L35" s="69">
        <v>-1.08</v>
      </c>
    </row>
    <row r="36" spans="1:12" x14ac:dyDescent="0.2">
      <c r="A36" s="78" t="s">
        <v>282</v>
      </c>
      <c r="B36" s="78" t="s">
        <v>283</v>
      </c>
      <c r="C36" s="78">
        <v>72</v>
      </c>
      <c r="D36" s="79">
        <v>-1.5072883308914433</v>
      </c>
      <c r="E36" s="79">
        <v>0.20014526826077361</v>
      </c>
      <c r="F36" s="78">
        <v>3</v>
      </c>
      <c r="G36" s="76" t="s">
        <v>248</v>
      </c>
      <c r="H36" s="76"/>
      <c r="I36" s="81">
        <v>2008</v>
      </c>
      <c r="J36" s="82" t="s">
        <v>218</v>
      </c>
      <c r="K36" s="81" t="s">
        <v>275</v>
      </c>
      <c r="L36" s="69">
        <v>-1</v>
      </c>
    </row>
    <row r="37" spans="1:12" x14ac:dyDescent="0.2">
      <c r="A37" s="78" t="s">
        <v>284</v>
      </c>
      <c r="B37" s="78" t="s">
        <v>285</v>
      </c>
      <c r="C37" s="78">
        <v>73</v>
      </c>
      <c r="D37" s="79">
        <v>-1.3392143803889631</v>
      </c>
      <c r="E37" s="79">
        <v>6.2012107548670606E-2</v>
      </c>
      <c r="F37" s="78">
        <v>3</v>
      </c>
      <c r="G37" s="76" t="s">
        <v>248</v>
      </c>
      <c r="H37" s="76"/>
      <c r="I37" s="81">
        <v>2008</v>
      </c>
      <c r="J37" s="82" t="s">
        <v>218</v>
      </c>
      <c r="K37" s="81" t="s">
        <v>275</v>
      </c>
      <c r="L37" s="69">
        <v>-0.92</v>
      </c>
    </row>
    <row r="38" spans="1:12" x14ac:dyDescent="0.2">
      <c r="A38" s="78" t="s">
        <v>286</v>
      </c>
      <c r="B38" s="78" t="s">
        <v>287</v>
      </c>
      <c r="C38" s="78">
        <v>74</v>
      </c>
      <c r="D38" s="79">
        <v>-1.4350885805421167</v>
      </c>
      <c r="E38" s="79">
        <v>7.1270610826154934E-2</v>
      </c>
      <c r="F38" s="78">
        <v>3</v>
      </c>
      <c r="G38" s="76" t="s">
        <v>248</v>
      </c>
      <c r="H38" s="76"/>
      <c r="I38" s="81">
        <v>2008</v>
      </c>
      <c r="J38" s="82" t="s">
        <v>224</v>
      </c>
      <c r="K38" s="81" t="s">
        <v>275</v>
      </c>
      <c r="L38" s="69">
        <v>-1.1499999999999999</v>
      </c>
    </row>
    <row r="39" spans="1:12" x14ac:dyDescent="0.2">
      <c r="A39" s="78" t="s">
        <v>288</v>
      </c>
      <c r="B39" s="78" t="s">
        <v>289</v>
      </c>
      <c r="C39" s="78">
        <v>75</v>
      </c>
      <c r="D39" s="79">
        <v>-1.2549141580700238</v>
      </c>
      <c r="E39" s="79">
        <v>0.15344868902483663</v>
      </c>
      <c r="F39" s="78">
        <v>3</v>
      </c>
      <c r="G39" s="76" t="s">
        <v>248</v>
      </c>
      <c r="H39" s="76"/>
      <c r="I39" s="81">
        <v>2008</v>
      </c>
      <c r="J39" s="82" t="s">
        <v>224</v>
      </c>
      <c r="K39" s="81" t="s">
        <v>275</v>
      </c>
      <c r="L39" s="69">
        <v>-0.98</v>
      </c>
    </row>
    <row r="40" spans="1:12" x14ac:dyDescent="0.2">
      <c r="A40" s="78" t="s">
        <v>290</v>
      </c>
      <c r="B40" s="78" t="s">
        <v>291</v>
      </c>
      <c r="C40" s="78">
        <v>76</v>
      </c>
      <c r="D40" s="79">
        <v>-1.2775060590650555</v>
      </c>
      <c r="E40" s="79">
        <v>9.8930776402745599E-2</v>
      </c>
      <c r="F40" s="78">
        <v>3</v>
      </c>
      <c r="G40" s="76" t="s">
        <v>248</v>
      </c>
      <c r="H40" s="76"/>
      <c r="I40" s="81">
        <v>2008</v>
      </c>
      <c r="J40" s="82" t="s">
        <v>227</v>
      </c>
      <c r="K40" s="81" t="s">
        <v>275</v>
      </c>
      <c r="L40" s="69">
        <v>-1.21</v>
      </c>
    </row>
    <row r="41" spans="1:12" x14ac:dyDescent="0.2">
      <c r="A41" s="78" t="s">
        <v>292</v>
      </c>
      <c r="B41" s="78" t="s">
        <v>293</v>
      </c>
      <c r="C41" s="78">
        <v>76</v>
      </c>
      <c r="D41" s="79">
        <v>-1.2641480506489271</v>
      </c>
      <c r="E41" s="79">
        <v>0.27122631394887897</v>
      </c>
      <c r="F41" s="78">
        <v>2</v>
      </c>
      <c r="G41" s="76" t="s">
        <v>294</v>
      </c>
      <c r="H41" s="76"/>
      <c r="I41" s="81">
        <v>2008</v>
      </c>
      <c r="J41" s="82" t="s">
        <v>227</v>
      </c>
      <c r="K41" s="81" t="s">
        <v>275</v>
      </c>
      <c r="L41" s="69">
        <v>-1.04</v>
      </c>
    </row>
    <row r="42" spans="1:12" x14ac:dyDescent="0.2">
      <c r="A42" s="78" t="s">
        <v>295</v>
      </c>
      <c r="B42" s="78" t="s">
        <v>296</v>
      </c>
      <c r="C42" s="78">
        <v>24</v>
      </c>
      <c r="D42" s="79">
        <v>-1.412572983324385</v>
      </c>
      <c r="E42" s="79">
        <v>2.304613345118563E-2</v>
      </c>
      <c r="F42" s="78">
        <v>2</v>
      </c>
      <c r="G42" s="76" t="s">
        <v>221</v>
      </c>
      <c r="H42" s="76"/>
      <c r="I42" s="81">
        <v>2008</v>
      </c>
      <c r="J42" s="82" t="s">
        <v>230</v>
      </c>
      <c r="K42" s="81" t="s">
        <v>275</v>
      </c>
      <c r="L42" s="69">
        <v>-1.1599999999999999</v>
      </c>
    </row>
    <row r="43" spans="1:12" x14ac:dyDescent="0.2">
      <c r="A43" s="78" t="s">
        <v>297</v>
      </c>
      <c r="B43" s="78" t="s">
        <v>298</v>
      </c>
      <c r="C43" s="83">
        <v>27</v>
      </c>
      <c r="D43" s="79">
        <v>-1.2756766663119172</v>
      </c>
      <c r="E43" s="79">
        <v>0.19252125141682749</v>
      </c>
      <c r="F43" s="78">
        <v>2</v>
      </c>
      <c r="G43" s="76" t="s">
        <v>221</v>
      </c>
      <c r="H43" s="76"/>
      <c r="I43" s="81">
        <v>2008</v>
      </c>
      <c r="J43" s="82" t="s">
        <v>235</v>
      </c>
      <c r="K43" s="81" t="s">
        <v>275</v>
      </c>
      <c r="L43" s="69">
        <v>-1.34</v>
      </c>
    </row>
    <row r="44" spans="1:12" x14ac:dyDescent="0.2">
      <c r="A44" s="78" t="s">
        <v>299</v>
      </c>
      <c r="B44" s="78" t="s">
        <v>300</v>
      </c>
      <c r="C44" s="83">
        <v>35</v>
      </c>
      <c r="D44" s="79">
        <v>-1.3253053212765944</v>
      </c>
      <c r="E44" s="79">
        <v>7.9723233322703327E-2</v>
      </c>
      <c r="F44" s="78">
        <v>2</v>
      </c>
      <c r="G44" s="76" t="s">
        <v>221</v>
      </c>
      <c r="H44" s="76"/>
      <c r="I44" s="81">
        <v>2008</v>
      </c>
      <c r="J44" s="82" t="s">
        <v>238</v>
      </c>
      <c r="K44" s="81" t="s">
        <v>275</v>
      </c>
      <c r="L44" s="69">
        <v>-1.19</v>
      </c>
    </row>
    <row r="45" spans="1:12" x14ac:dyDescent="0.2">
      <c r="A45" s="78" t="s">
        <v>301</v>
      </c>
      <c r="B45" s="78" t="s">
        <v>302</v>
      </c>
      <c r="C45" s="83">
        <v>39</v>
      </c>
      <c r="D45" s="79">
        <v>-1.4614175945420289</v>
      </c>
      <c r="E45" s="79">
        <v>6.5308495648642079E-2</v>
      </c>
      <c r="F45" s="78">
        <v>2</v>
      </c>
      <c r="G45" s="76" t="s">
        <v>248</v>
      </c>
      <c r="H45" s="76"/>
      <c r="I45" s="81">
        <v>2008</v>
      </c>
      <c r="J45" s="82" t="s">
        <v>303</v>
      </c>
      <c r="K45" s="81" t="s">
        <v>304</v>
      </c>
      <c r="L45" s="69">
        <v>-1.56</v>
      </c>
    </row>
    <row r="46" spans="1:12" x14ac:dyDescent="0.2">
      <c r="A46" s="78" t="s">
        <v>305</v>
      </c>
      <c r="B46" s="78" t="s">
        <v>306</v>
      </c>
      <c r="C46" s="83">
        <v>41</v>
      </c>
      <c r="D46" s="79">
        <v>-1.5415172084590614</v>
      </c>
      <c r="E46" s="79">
        <v>0.16778277075600628</v>
      </c>
      <c r="F46" s="78">
        <v>2</v>
      </c>
      <c r="G46" s="76" t="s">
        <v>248</v>
      </c>
      <c r="H46" s="76"/>
      <c r="I46" s="81">
        <v>2008</v>
      </c>
      <c r="J46" s="82" t="s">
        <v>303</v>
      </c>
      <c r="K46" s="81" t="s">
        <v>307</v>
      </c>
      <c r="L46" s="69">
        <v>-1.39</v>
      </c>
    </row>
    <row r="47" spans="1:12" x14ac:dyDescent="0.2">
      <c r="A47" s="78" t="s">
        <v>308</v>
      </c>
      <c r="B47" s="78" t="s">
        <v>309</v>
      </c>
      <c r="C47" s="83">
        <v>57</v>
      </c>
      <c r="D47" s="79">
        <v>-1.3795446340076776</v>
      </c>
      <c r="E47" s="79">
        <v>0.11564362198218506</v>
      </c>
      <c r="F47" s="78">
        <v>2</v>
      </c>
      <c r="G47" s="76" t="s">
        <v>248</v>
      </c>
      <c r="H47" s="76"/>
      <c r="I47" s="81">
        <v>2008</v>
      </c>
      <c r="J47" s="82" t="s">
        <v>303</v>
      </c>
      <c r="K47" s="81" t="s">
        <v>310</v>
      </c>
      <c r="L47" s="69">
        <v>-1.47</v>
      </c>
    </row>
    <row r="48" spans="1:12" x14ac:dyDescent="0.2">
      <c r="A48" s="78" t="s">
        <v>311</v>
      </c>
      <c r="B48" s="78" t="s">
        <v>312</v>
      </c>
      <c r="C48" s="83">
        <v>66</v>
      </c>
      <c r="D48" s="79">
        <v>-1.3979320429806457</v>
      </c>
      <c r="E48" s="79">
        <v>0.19250265602767233</v>
      </c>
      <c r="F48" s="78">
        <v>2</v>
      </c>
      <c r="G48" s="76" t="s">
        <v>248</v>
      </c>
      <c r="H48" s="76"/>
      <c r="I48" s="81">
        <v>2008</v>
      </c>
      <c r="J48" s="82" t="s">
        <v>303</v>
      </c>
      <c r="K48" s="81" t="s">
        <v>313</v>
      </c>
      <c r="L48" s="69">
        <v>-1.34</v>
      </c>
    </row>
    <row r="49" spans="1:12" x14ac:dyDescent="0.2">
      <c r="A49" s="78" t="s">
        <v>314</v>
      </c>
      <c r="B49" s="78" t="s">
        <v>315</v>
      </c>
      <c r="C49" s="83">
        <v>72</v>
      </c>
      <c r="D49" s="79">
        <v>-1.4522029122051692</v>
      </c>
      <c r="E49" s="79">
        <v>0.29043537995497631</v>
      </c>
      <c r="F49" s="78">
        <v>2</v>
      </c>
      <c r="G49" s="76" t="s">
        <v>248</v>
      </c>
      <c r="H49" s="76"/>
      <c r="I49" s="81">
        <v>2008</v>
      </c>
      <c r="J49" s="82" t="s">
        <v>303</v>
      </c>
      <c r="K49" s="81" t="s">
        <v>316</v>
      </c>
      <c r="L49" s="69">
        <v>-1.3</v>
      </c>
    </row>
    <row r="50" spans="1:12" x14ac:dyDescent="0.2">
      <c r="A50" s="78" t="s">
        <v>317</v>
      </c>
      <c r="B50" s="78" t="s">
        <v>318</v>
      </c>
      <c r="C50" s="83">
        <v>86</v>
      </c>
      <c r="D50" s="79">
        <v>-1.2213318341063648</v>
      </c>
      <c r="E50" s="79">
        <v>9.4709462494185437E-2</v>
      </c>
      <c r="F50" s="78">
        <v>3</v>
      </c>
      <c r="G50" s="76" t="s">
        <v>248</v>
      </c>
      <c r="H50" s="76"/>
      <c r="I50" s="81">
        <v>2008</v>
      </c>
      <c r="J50" s="82" t="s">
        <v>303</v>
      </c>
      <c r="K50" s="81" t="s">
        <v>319</v>
      </c>
      <c r="L50" s="69">
        <v>-1.75</v>
      </c>
    </row>
    <row r="51" spans="1:12" x14ac:dyDescent="0.2">
      <c r="A51" s="28"/>
      <c r="B51" s="25"/>
      <c r="C51" s="25"/>
      <c r="D51" s="25"/>
      <c r="E51" s="25"/>
      <c r="F51" s="25"/>
      <c r="G51" s="25"/>
      <c r="H51" s="76"/>
      <c r="I51" s="81">
        <v>2008</v>
      </c>
      <c r="J51" s="82" t="s">
        <v>303</v>
      </c>
      <c r="K51" s="81" t="s">
        <v>320</v>
      </c>
      <c r="L51" s="69">
        <v>-1.1599999999999999</v>
      </c>
    </row>
    <row r="52" spans="1:12" x14ac:dyDescent="0.2">
      <c r="A52" s="28"/>
      <c r="B52" s="25"/>
      <c r="C52" s="84" t="s">
        <v>321</v>
      </c>
      <c r="D52" s="26">
        <f>AVERAGE(D4:D50,L3:L134)</f>
        <v>-1.2532381347360289</v>
      </c>
      <c r="E52" s="25"/>
      <c r="F52" s="25"/>
      <c r="G52" s="25"/>
      <c r="H52" s="25"/>
      <c r="I52" s="81">
        <v>2008</v>
      </c>
      <c r="J52" s="82" t="s">
        <v>303</v>
      </c>
      <c r="K52" s="81" t="s">
        <v>322</v>
      </c>
      <c r="L52" s="69">
        <v>-1.34</v>
      </c>
    </row>
    <row r="53" spans="1:12" x14ac:dyDescent="0.2">
      <c r="A53" s="28"/>
      <c r="B53" s="25"/>
      <c r="C53" s="85" t="s">
        <v>323</v>
      </c>
      <c r="D53" s="26">
        <f>2*STDEV(D4:D50,L3:L134)</f>
        <v>0.30578975540127529</v>
      </c>
      <c r="E53" s="25"/>
      <c r="F53" s="25"/>
      <c r="G53" s="25"/>
      <c r="H53" s="25"/>
      <c r="I53" s="81">
        <v>2008</v>
      </c>
      <c r="J53" s="82" t="s">
        <v>303</v>
      </c>
      <c r="K53" s="81" t="s">
        <v>324</v>
      </c>
      <c r="L53" s="69">
        <v>-1.34</v>
      </c>
    </row>
    <row r="54" spans="1:12" x14ac:dyDescent="0.2">
      <c r="A54" s="28"/>
      <c r="B54" s="25"/>
      <c r="C54" s="84" t="s">
        <v>325</v>
      </c>
      <c r="D54" s="28">
        <f>COUNT(D4:D50,L3:L134)</f>
        <v>178</v>
      </c>
      <c r="E54" s="25"/>
      <c r="F54" s="25"/>
      <c r="G54" s="25"/>
      <c r="H54" s="25"/>
      <c r="I54" s="81">
        <v>2008</v>
      </c>
      <c r="J54" s="82" t="s">
        <v>303</v>
      </c>
      <c r="K54" s="81" t="s">
        <v>326</v>
      </c>
      <c r="L54" s="69">
        <v>-1.43</v>
      </c>
    </row>
    <row r="55" spans="1:12" x14ac:dyDescent="0.2">
      <c r="A55" s="28"/>
      <c r="B55" s="25"/>
      <c r="C55" s="84"/>
      <c r="D55" s="28"/>
      <c r="E55" s="25"/>
      <c r="F55" s="25"/>
      <c r="G55" s="25"/>
      <c r="H55" s="25"/>
      <c r="I55" s="81">
        <v>2008</v>
      </c>
      <c r="J55" s="82" t="s">
        <v>303</v>
      </c>
      <c r="K55" s="81" t="s">
        <v>327</v>
      </c>
      <c r="L55" s="69">
        <v>-1.26</v>
      </c>
    </row>
    <row r="56" spans="1:12" x14ac:dyDescent="0.2">
      <c r="A56" s="28"/>
      <c r="B56" s="25"/>
      <c r="C56" s="25"/>
      <c r="D56" s="25"/>
      <c r="E56" s="25"/>
      <c r="F56" s="25"/>
      <c r="G56" s="25"/>
      <c r="H56" s="25"/>
      <c r="I56" s="81">
        <v>2008</v>
      </c>
      <c r="J56" s="82" t="s">
        <v>303</v>
      </c>
      <c r="K56" s="81" t="s">
        <v>328</v>
      </c>
      <c r="L56" s="69">
        <v>-1.38</v>
      </c>
    </row>
    <row r="57" spans="1:12" x14ac:dyDescent="0.2">
      <c r="A57" s="28"/>
      <c r="B57" s="25"/>
      <c r="C57" s="25"/>
      <c r="D57" s="25"/>
      <c r="E57" s="25"/>
      <c r="F57" s="25"/>
      <c r="G57" s="25"/>
      <c r="H57" s="25"/>
      <c r="I57" s="81">
        <v>2008</v>
      </c>
      <c r="J57" s="82" t="s">
        <v>303</v>
      </c>
      <c r="K57" s="81" t="s">
        <v>329</v>
      </c>
      <c r="L57" s="69">
        <v>-1.28</v>
      </c>
    </row>
    <row r="58" spans="1:12" x14ac:dyDescent="0.2">
      <c r="A58" s="28"/>
      <c r="B58" s="25"/>
      <c r="C58" s="25"/>
      <c r="D58" s="25"/>
      <c r="E58" s="25"/>
      <c r="F58" s="25"/>
      <c r="G58" s="25"/>
      <c r="H58" s="25"/>
      <c r="I58" s="81">
        <v>2008</v>
      </c>
      <c r="J58" s="82" t="s">
        <v>213</v>
      </c>
      <c r="K58" s="81" t="s">
        <v>330</v>
      </c>
      <c r="L58" s="69">
        <v>-0.98</v>
      </c>
    </row>
    <row r="59" spans="1:12" x14ac:dyDescent="0.2">
      <c r="A59" s="28"/>
      <c r="B59" s="25"/>
      <c r="C59" s="25"/>
      <c r="D59" s="25"/>
      <c r="E59" s="25"/>
      <c r="F59" s="25"/>
      <c r="G59" s="25"/>
      <c r="H59" s="25"/>
      <c r="I59" s="81">
        <v>2008</v>
      </c>
      <c r="J59" s="82" t="s">
        <v>213</v>
      </c>
      <c r="K59" s="81" t="s">
        <v>331</v>
      </c>
      <c r="L59" s="69">
        <v>-1.23</v>
      </c>
    </row>
    <row r="60" spans="1:12" x14ac:dyDescent="0.2">
      <c r="A60" s="28"/>
      <c r="B60" s="25"/>
      <c r="C60" s="25"/>
      <c r="D60" s="25"/>
      <c r="E60" s="25"/>
      <c r="F60" s="25"/>
      <c r="G60" s="25"/>
      <c r="H60" s="25"/>
      <c r="I60" s="81">
        <v>2008</v>
      </c>
      <c r="J60" s="82" t="s">
        <v>213</v>
      </c>
      <c r="K60" s="81" t="s">
        <v>332</v>
      </c>
      <c r="L60" s="69">
        <v>-1.1299999999999999</v>
      </c>
    </row>
    <row r="61" spans="1:12" x14ac:dyDescent="0.2">
      <c r="A61" s="28"/>
      <c r="B61" s="25"/>
      <c r="C61" s="25"/>
      <c r="D61" s="25"/>
      <c r="E61" s="25"/>
      <c r="F61" s="25"/>
      <c r="G61" s="25"/>
      <c r="H61" s="25"/>
      <c r="I61" s="81">
        <v>2008</v>
      </c>
      <c r="J61" s="82" t="s">
        <v>213</v>
      </c>
      <c r="K61" s="81" t="s">
        <v>333</v>
      </c>
      <c r="L61" s="69">
        <v>-1.43</v>
      </c>
    </row>
    <row r="62" spans="1:12" x14ac:dyDescent="0.2">
      <c r="A62" s="28"/>
      <c r="B62" s="25"/>
      <c r="C62" s="25"/>
      <c r="D62" s="25"/>
      <c r="E62" s="25"/>
      <c r="F62" s="25"/>
      <c r="G62" s="25"/>
      <c r="H62" s="25"/>
      <c r="I62" s="81">
        <v>2008</v>
      </c>
      <c r="J62" s="82" t="s">
        <v>213</v>
      </c>
      <c r="K62" s="81" t="s">
        <v>334</v>
      </c>
      <c r="L62" s="69">
        <v>-1.28</v>
      </c>
    </row>
    <row r="63" spans="1:12" x14ac:dyDescent="0.2">
      <c r="A63" s="28"/>
      <c r="B63" s="25"/>
      <c r="C63" s="25"/>
      <c r="D63" s="25"/>
      <c r="E63" s="25"/>
      <c r="F63" s="25"/>
      <c r="G63" s="25"/>
      <c r="H63" s="25"/>
      <c r="I63" s="81">
        <v>2008</v>
      </c>
      <c r="J63" s="82" t="s">
        <v>213</v>
      </c>
      <c r="K63" s="81" t="s">
        <v>335</v>
      </c>
      <c r="L63" s="69">
        <v>-1.58</v>
      </c>
    </row>
    <row r="64" spans="1:12" x14ac:dyDescent="0.2">
      <c r="A64" s="28"/>
      <c r="B64" s="25"/>
      <c r="C64" s="25"/>
      <c r="D64" s="25"/>
      <c r="E64" s="25"/>
      <c r="F64" s="25"/>
      <c r="G64" s="25"/>
      <c r="H64" s="25"/>
      <c r="I64" s="81">
        <v>2008</v>
      </c>
      <c r="J64" s="82" t="s">
        <v>213</v>
      </c>
      <c r="K64" s="81" t="s">
        <v>336</v>
      </c>
      <c r="L64" s="69">
        <v>-1.41</v>
      </c>
    </row>
    <row r="65" spans="1:12" x14ac:dyDescent="0.2">
      <c r="A65" s="28"/>
      <c r="B65" s="25"/>
      <c r="C65" s="25"/>
      <c r="D65" s="25"/>
      <c r="E65" s="25"/>
      <c r="F65" s="25"/>
      <c r="G65" s="25"/>
      <c r="H65" s="25"/>
      <c r="I65" s="81">
        <v>2008</v>
      </c>
      <c r="J65" s="82" t="s">
        <v>213</v>
      </c>
      <c r="K65" s="81" t="s">
        <v>337</v>
      </c>
      <c r="L65" s="69">
        <v>-1.32</v>
      </c>
    </row>
    <row r="66" spans="1:12" x14ac:dyDescent="0.2">
      <c r="A66" s="28"/>
      <c r="B66" s="25"/>
      <c r="C66" s="25"/>
      <c r="D66" s="25"/>
      <c r="E66" s="25"/>
      <c r="F66" s="25"/>
      <c r="G66" s="25"/>
      <c r="H66" s="25"/>
      <c r="I66" s="81">
        <v>2008</v>
      </c>
      <c r="J66" s="82" t="s">
        <v>213</v>
      </c>
      <c r="K66" s="81" t="s">
        <v>337</v>
      </c>
      <c r="L66" s="69">
        <v>-1.44</v>
      </c>
    </row>
    <row r="67" spans="1:12" x14ac:dyDescent="0.2">
      <c r="A67" s="23"/>
      <c r="B67" s="23"/>
      <c r="C67" s="23"/>
      <c r="D67" s="23"/>
      <c r="E67" s="23"/>
      <c r="F67" s="23"/>
      <c r="G67" s="23"/>
      <c r="H67" s="23"/>
      <c r="I67" s="81">
        <v>2008</v>
      </c>
      <c r="J67" s="82" t="s">
        <v>338</v>
      </c>
      <c r="K67" s="81" t="s">
        <v>339</v>
      </c>
      <c r="L67" s="69">
        <v>-0.98</v>
      </c>
    </row>
    <row r="68" spans="1:12" x14ac:dyDescent="0.2">
      <c r="A68" s="23"/>
      <c r="B68" s="23"/>
      <c r="C68" s="23"/>
      <c r="D68" s="23"/>
      <c r="E68" s="23"/>
      <c r="F68" s="23"/>
      <c r="G68" s="23"/>
      <c r="H68" s="23"/>
      <c r="I68" s="81">
        <v>2008</v>
      </c>
      <c r="J68" s="82" t="s">
        <v>338</v>
      </c>
      <c r="K68" s="81" t="s">
        <v>340</v>
      </c>
      <c r="L68" s="69">
        <v>-1.02</v>
      </c>
    </row>
    <row r="69" spans="1:12" x14ac:dyDescent="0.2">
      <c r="A69" s="23"/>
      <c r="B69" s="23"/>
      <c r="C69" s="23"/>
      <c r="D69" s="23"/>
      <c r="E69" s="23"/>
      <c r="F69" s="23"/>
      <c r="G69" s="23"/>
      <c r="H69" s="23"/>
      <c r="I69" s="81">
        <v>2008</v>
      </c>
      <c r="J69" s="82" t="s">
        <v>338</v>
      </c>
      <c r="K69" s="81" t="s">
        <v>341</v>
      </c>
      <c r="L69" s="69">
        <v>-0.81</v>
      </c>
    </row>
    <row r="70" spans="1:12" x14ac:dyDescent="0.2">
      <c r="A70" s="23"/>
      <c r="B70" s="23"/>
      <c r="C70" s="23"/>
      <c r="D70" s="23"/>
      <c r="E70" s="23"/>
      <c r="F70" s="23"/>
      <c r="G70" s="23"/>
      <c r="H70" s="23"/>
      <c r="I70" s="81">
        <v>2008</v>
      </c>
      <c r="J70" s="82" t="s">
        <v>338</v>
      </c>
      <c r="K70" s="81" t="s">
        <v>335</v>
      </c>
      <c r="L70" s="69">
        <v>-1.1599999999999999</v>
      </c>
    </row>
    <row r="71" spans="1:12" x14ac:dyDescent="0.2">
      <c r="A71" s="23"/>
      <c r="B71" s="23"/>
      <c r="C71" s="23"/>
      <c r="D71" s="23"/>
      <c r="E71" s="23"/>
      <c r="F71" s="23"/>
      <c r="G71" s="23"/>
      <c r="H71" s="23"/>
      <c r="I71" s="81">
        <v>2008</v>
      </c>
      <c r="J71" s="82" t="s">
        <v>338</v>
      </c>
      <c r="K71" s="81" t="s">
        <v>342</v>
      </c>
      <c r="L71" s="69">
        <v>-1.64</v>
      </c>
    </row>
    <row r="72" spans="1:12" x14ac:dyDescent="0.2">
      <c r="A72" s="23"/>
      <c r="B72" s="23"/>
      <c r="C72" s="23"/>
      <c r="D72" s="23"/>
      <c r="E72" s="23"/>
      <c r="F72" s="23"/>
      <c r="G72" s="23"/>
      <c r="H72" s="23"/>
      <c r="I72" s="81">
        <v>2008</v>
      </c>
      <c r="J72" s="82" t="s">
        <v>338</v>
      </c>
      <c r="K72" s="81" t="s">
        <v>342</v>
      </c>
      <c r="L72" s="69">
        <v>-1.1200000000000001</v>
      </c>
    </row>
    <row r="73" spans="1:12" x14ac:dyDescent="0.2">
      <c r="A73" s="23"/>
      <c r="B73" s="23"/>
      <c r="C73" s="23"/>
      <c r="D73" s="23"/>
      <c r="E73" s="23"/>
      <c r="F73" s="23"/>
      <c r="G73" s="23"/>
      <c r="H73" s="23"/>
      <c r="I73" s="81">
        <v>2008</v>
      </c>
      <c r="J73" s="82" t="s">
        <v>238</v>
      </c>
      <c r="K73" s="81" t="s">
        <v>319</v>
      </c>
      <c r="L73" s="69">
        <v>-1.3</v>
      </c>
    </row>
    <row r="74" spans="1:12" x14ac:dyDescent="0.2">
      <c r="A74" s="23"/>
      <c r="B74" s="23"/>
      <c r="C74" s="23"/>
      <c r="D74" s="23"/>
      <c r="E74" s="23"/>
      <c r="F74" s="23"/>
      <c r="G74" s="23"/>
      <c r="H74" s="23"/>
      <c r="I74" s="81">
        <v>2008</v>
      </c>
      <c r="J74" s="82" t="s">
        <v>238</v>
      </c>
      <c r="K74" s="81" t="s">
        <v>343</v>
      </c>
      <c r="L74" s="69">
        <v>-1.37</v>
      </c>
    </row>
    <row r="75" spans="1:12" x14ac:dyDescent="0.2">
      <c r="A75" s="23"/>
      <c r="B75" s="23"/>
      <c r="C75" s="23"/>
      <c r="D75" s="23"/>
      <c r="E75" s="23"/>
      <c r="F75" s="23"/>
      <c r="G75" s="23"/>
      <c r="H75" s="23"/>
      <c r="I75" s="81">
        <v>2008</v>
      </c>
      <c r="J75" s="82" t="s">
        <v>238</v>
      </c>
      <c r="K75" s="81" t="s">
        <v>344</v>
      </c>
      <c r="L75" s="69">
        <v>-1.37</v>
      </c>
    </row>
    <row r="76" spans="1:12" x14ac:dyDescent="0.2">
      <c r="A76" s="23"/>
      <c r="B76" s="23"/>
      <c r="C76" s="23"/>
      <c r="D76" s="23"/>
      <c r="E76" s="23"/>
      <c r="F76" s="23"/>
      <c r="G76" s="23"/>
      <c r="H76" s="23"/>
      <c r="I76" s="81">
        <v>2008</v>
      </c>
      <c r="J76" s="82" t="s">
        <v>238</v>
      </c>
      <c r="K76" s="81" t="s">
        <v>345</v>
      </c>
      <c r="L76" s="69">
        <v>-1.52</v>
      </c>
    </row>
    <row r="77" spans="1:12" x14ac:dyDescent="0.2">
      <c r="A77" s="23"/>
      <c r="B77" s="23"/>
      <c r="C77" s="23"/>
      <c r="D77" s="23"/>
      <c r="E77" s="23"/>
      <c r="F77" s="23"/>
      <c r="G77" s="23"/>
      <c r="H77" s="23"/>
      <c r="I77" s="81">
        <v>2008</v>
      </c>
      <c r="J77" s="82" t="s">
        <v>238</v>
      </c>
      <c r="K77" s="81" t="s">
        <v>346</v>
      </c>
      <c r="L77" s="69">
        <v>-1.43</v>
      </c>
    </row>
    <row r="78" spans="1:12" x14ac:dyDescent="0.2">
      <c r="A78" s="23"/>
      <c r="B78" s="23"/>
      <c r="C78" s="23"/>
      <c r="D78" s="23"/>
      <c r="E78" s="23"/>
      <c r="F78" s="23"/>
      <c r="G78" s="23"/>
      <c r="H78" s="23"/>
      <c r="I78" s="81">
        <v>2008</v>
      </c>
      <c r="J78" s="82" t="s">
        <v>238</v>
      </c>
      <c r="K78" s="81" t="s">
        <v>331</v>
      </c>
      <c r="L78" s="69">
        <v>-1.24</v>
      </c>
    </row>
    <row r="79" spans="1:12" x14ac:dyDescent="0.2">
      <c r="A79" s="23"/>
      <c r="B79" s="23"/>
      <c r="C79" s="23"/>
      <c r="D79" s="23"/>
      <c r="E79" s="23"/>
      <c r="F79" s="23"/>
      <c r="G79" s="23"/>
      <c r="H79" s="23"/>
      <c r="I79" s="81">
        <v>2010</v>
      </c>
      <c r="J79" s="82" t="s">
        <v>347</v>
      </c>
      <c r="K79" s="81" t="s">
        <v>348</v>
      </c>
      <c r="L79" s="69">
        <v>-1.23</v>
      </c>
    </row>
    <row r="80" spans="1:12" x14ac:dyDescent="0.2">
      <c r="A80" s="23"/>
      <c r="B80" s="23"/>
      <c r="C80" s="23"/>
      <c r="D80" s="23"/>
      <c r="E80" s="23"/>
      <c r="F80" s="23"/>
      <c r="G80" s="23"/>
      <c r="H80" s="23"/>
      <c r="I80" s="81">
        <v>2010</v>
      </c>
      <c r="J80" s="82" t="s">
        <v>347</v>
      </c>
      <c r="K80" s="81" t="s">
        <v>349</v>
      </c>
      <c r="L80" s="69">
        <v>-1.2999999999999998</v>
      </c>
    </row>
    <row r="81" spans="1:12" x14ac:dyDescent="0.2">
      <c r="A81" s="23"/>
      <c r="B81" s="23"/>
      <c r="C81" s="23"/>
      <c r="D81" s="23"/>
      <c r="E81" s="23"/>
      <c r="F81" s="23"/>
      <c r="G81" s="23"/>
      <c r="H81" s="23"/>
      <c r="I81" s="81">
        <v>2010</v>
      </c>
      <c r="J81" s="82" t="s">
        <v>347</v>
      </c>
      <c r="K81" s="81" t="s">
        <v>350</v>
      </c>
      <c r="L81" s="69">
        <v>-1.2199999999999998</v>
      </c>
    </row>
    <row r="82" spans="1:12" x14ac:dyDescent="0.2">
      <c r="A82" s="23"/>
      <c r="B82" s="23"/>
      <c r="C82" s="23"/>
      <c r="D82" s="23"/>
      <c r="E82" s="23"/>
      <c r="F82" s="23"/>
      <c r="G82" s="23"/>
      <c r="H82" s="23"/>
      <c r="I82" s="81">
        <v>2010</v>
      </c>
      <c r="J82" s="82" t="s">
        <v>347</v>
      </c>
      <c r="K82" s="81" t="s">
        <v>351</v>
      </c>
      <c r="L82" s="69">
        <v>-1.2599999999999998</v>
      </c>
    </row>
    <row r="83" spans="1:12" x14ac:dyDescent="0.2">
      <c r="A83" s="23"/>
      <c r="B83" s="23"/>
      <c r="C83" s="23"/>
      <c r="D83" s="23"/>
      <c r="E83" s="23"/>
      <c r="F83" s="23"/>
      <c r="G83" s="23"/>
      <c r="H83" s="23"/>
      <c r="I83" s="81">
        <v>2010</v>
      </c>
      <c r="J83" s="82" t="s">
        <v>347</v>
      </c>
      <c r="K83" s="81" t="s">
        <v>352</v>
      </c>
      <c r="L83" s="69">
        <v>-1.3199999999999998</v>
      </c>
    </row>
    <row r="84" spans="1:12" x14ac:dyDescent="0.2">
      <c r="A84" s="23"/>
      <c r="B84" s="23"/>
      <c r="C84" s="23"/>
      <c r="D84" s="23"/>
      <c r="E84" s="23"/>
      <c r="F84" s="23"/>
      <c r="G84" s="23"/>
      <c r="H84" s="23"/>
      <c r="I84" s="81">
        <v>2010</v>
      </c>
      <c r="J84" s="82" t="s">
        <v>347</v>
      </c>
      <c r="K84" s="81" t="s">
        <v>352</v>
      </c>
      <c r="L84" s="69">
        <v>-1.2799999999999998</v>
      </c>
    </row>
    <row r="85" spans="1:12" x14ac:dyDescent="0.2">
      <c r="A85" s="23"/>
      <c r="B85" s="23"/>
      <c r="C85" s="23"/>
      <c r="D85" s="23"/>
      <c r="E85" s="23"/>
      <c r="F85" s="23"/>
      <c r="G85" s="23"/>
      <c r="H85" s="23"/>
      <c r="I85" s="81">
        <v>2010</v>
      </c>
      <c r="J85" s="82" t="s">
        <v>347</v>
      </c>
      <c r="K85" s="81" t="s">
        <v>352</v>
      </c>
      <c r="L85" s="69">
        <v>-1.2399999999999998</v>
      </c>
    </row>
    <row r="86" spans="1:12" x14ac:dyDescent="0.2">
      <c r="A86" s="23"/>
      <c r="B86" s="23"/>
      <c r="C86" s="23"/>
      <c r="D86" s="23"/>
      <c r="E86" s="23"/>
      <c r="F86" s="23"/>
      <c r="G86" s="23"/>
      <c r="H86" s="23"/>
      <c r="I86" s="81">
        <v>2010</v>
      </c>
      <c r="J86" s="82" t="s">
        <v>347</v>
      </c>
      <c r="K86" s="81" t="s">
        <v>352</v>
      </c>
      <c r="L86" s="69">
        <v>-1.1299999999999999</v>
      </c>
    </row>
    <row r="87" spans="1:12" x14ac:dyDescent="0.2">
      <c r="A87" s="23"/>
      <c r="B87" s="23"/>
      <c r="C87" s="23"/>
      <c r="D87" s="23"/>
      <c r="E87" s="23"/>
      <c r="F87" s="23"/>
      <c r="G87" s="23"/>
      <c r="H87" s="23"/>
      <c r="I87" s="81">
        <v>2010</v>
      </c>
      <c r="J87" s="82" t="s">
        <v>347</v>
      </c>
      <c r="K87" s="81" t="s">
        <v>353</v>
      </c>
      <c r="L87" s="69">
        <v>-1.23</v>
      </c>
    </row>
    <row r="88" spans="1:12" x14ac:dyDescent="0.2">
      <c r="A88" s="23"/>
      <c r="B88" s="23"/>
      <c r="C88" s="23"/>
      <c r="D88" s="23"/>
      <c r="E88" s="23"/>
      <c r="F88" s="23"/>
      <c r="G88" s="23"/>
      <c r="H88" s="23"/>
      <c r="I88" s="81">
        <v>2010</v>
      </c>
      <c r="J88" s="82" t="s">
        <v>347</v>
      </c>
      <c r="K88" s="81" t="s">
        <v>354</v>
      </c>
      <c r="L88" s="69">
        <v>-1.2</v>
      </c>
    </row>
    <row r="89" spans="1:12" x14ac:dyDescent="0.2">
      <c r="A89" s="23"/>
      <c r="B89" s="23"/>
      <c r="C89" s="23"/>
      <c r="D89" s="23"/>
      <c r="E89" s="23"/>
      <c r="F89" s="23"/>
      <c r="G89" s="23"/>
      <c r="H89" s="23"/>
      <c r="I89" s="81">
        <v>2010</v>
      </c>
      <c r="J89" s="82" t="s">
        <v>355</v>
      </c>
      <c r="K89" s="81" t="s">
        <v>349</v>
      </c>
      <c r="L89" s="69">
        <v>-1.42</v>
      </c>
    </row>
    <row r="90" spans="1:12" x14ac:dyDescent="0.2">
      <c r="A90" s="23"/>
      <c r="B90" s="23"/>
      <c r="C90" s="23"/>
      <c r="D90" s="23"/>
      <c r="E90" s="23"/>
      <c r="F90" s="23"/>
      <c r="G90" s="23"/>
      <c r="H90" s="23"/>
      <c r="I90" s="81">
        <v>2010</v>
      </c>
      <c r="J90" s="82" t="s">
        <v>355</v>
      </c>
      <c r="K90" s="81" t="s">
        <v>353</v>
      </c>
      <c r="L90" s="69">
        <v>-1.2399999999999998</v>
      </c>
    </row>
    <row r="91" spans="1:12" x14ac:dyDescent="0.2">
      <c r="A91" s="23"/>
      <c r="B91" s="23"/>
      <c r="C91" s="23"/>
      <c r="D91" s="23"/>
      <c r="E91" s="23"/>
      <c r="F91" s="23"/>
      <c r="G91" s="23"/>
      <c r="H91" s="23"/>
      <c r="I91" s="81">
        <v>2010</v>
      </c>
      <c r="J91" s="82" t="s">
        <v>355</v>
      </c>
      <c r="K91" s="81" t="s">
        <v>356</v>
      </c>
      <c r="L91" s="69">
        <v>-1.29</v>
      </c>
    </row>
    <row r="92" spans="1:12" x14ac:dyDescent="0.2">
      <c r="A92" s="23"/>
      <c r="B92" s="23"/>
      <c r="C92" s="23"/>
      <c r="D92" s="23"/>
      <c r="E92" s="23"/>
      <c r="F92" s="23"/>
      <c r="G92" s="23"/>
      <c r="H92" s="23"/>
      <c r="I92" s="81">
        <v>2010</v>
      </c>
      <c r="J92" s="82" t="s">
        <v>355</v>
      </c>
      <c r="K92" s="81" t="s">
        <v>356</v>
      </c>
      <c r="L92" s="69">
        <v>-0.91999999999999993</v>
      </c>
    </row>
    <row r="93" spans="1:12" x14ac:dyDescent="0.2">
      <c r="A93" s="23"/>
      <c r="B93" s="23"/>
      <c r="C93" s="23"/>
      <c r="D93" s="23"/>
      <c r="E93" s="23"/>
      <c r="F93" s="23"/>
      <c r="G93" s="23"/>
      <c r="H93" s="23"/>
      <c r="I93" s="81">
        <v>2010</v>
      </c>
      <c r="J93" s="82" t="s">
        <v>357</v>
      </c>
      <c r="K93" s="81" t="s">
        <v>358</v>
      </c>
      <c r="L93" s="69">
        <v>-1.0299999999999998</v>
      </c>
    </row>
    <row r="94" spans="1:12" x14ac:dyDescent="0.2">
      <c r="A94" s="23"/>
      <c r="B94" s="23"/>
      <c r="C94" s="23"/>
      <c r="D94" s="23"/>
      <c r="E94" s="23"/>
      <c r="F94" s="23"/>
      <c r="G94" s="23"/>
      <c r="H94" s="23"/>
      <c r="I94" s="81">
        <v>2010</v>
      </c>
      <c r="J94" s="82" t="s">
        <v>359</v>
      </c>
      <c r="K94" s="81" t="s">
        <v>348</v>
      </c>
      <c r="L94" s="69">
        <v>-1.2599999999999998</v>
      </c>
    </row>
    <row r="95" spans="1:12" x14ac:dyDescent="0.2">
      <c r="A95" s="23"/>
      <c r="B95" s="23"/>
      <c r="C95" s="23"/>
      <c r="D95" s="23"/>
      <c r="E95" s="23"/>
      <c r="F95" s="23"/>
      <c r="G95" s="23"/>
      <c r="H95" s="23"/>
      <c r="I95" s="81">
        <v>2010</v>
      </c>
      <c r="J95" s="82" t="s">
        <v>359</v>
      </c>
      <c r="K95" s="81" t="s">
        <v>350</v>
      </c>
      <c r="L95" s="69">
        <v>-1.42</v>
      </c>
    </row>
    <row r="96" spans="1:12" x14ac:dyDescent="0.2">
      <c r="A96" s="23"/>
      <c r="B96" s="23"/>
      <c r="C96" s="23"/>
      <c r="D96" s="23"/>
      <c r="E96" s="23"/>
      <c r="F96" s="23"/>
      <c r="G96" s="23"/>
      <c r="H96" s="23"/>
      <c r="I96" s="81">
        <v>2010</v>
      </c>
      <c r="J96" s="82" t="s">
        <v>359</v>
      </c>
      <c r="K96" s="81" t="s">
        <v>360</v>
      </c>
      <c r="L96" s="69">
        <v>-1.04</v>
      </c>
    </row>
    <row r="97" spans="1:12" x14ac:dyDescent="0.2">
      <c r="A97" s="23"/>
      <c r="B97" s="23"/>
      <c r="C97" s="23"/>
      <c r="D97" s="23"/>
      <c r="E97" s="23"/>
      <c r="F97" s="23"/>
      <c r="G97" s="23"/>
      <c r="H97" s="23"/>
      <c r="I97" s="81">
        <v>2010</v>
      </c>
      <c r="J97" s="82" t="s">
        <v>359</v>
      </c>
      <c r="K97" s="81" t="s">
        <v>349</v>
      </c>
      <c r="L97" s="69">
        <v>-1.18</v>
      </c>
    </row>
    <row r="98" spans="1:12" x14ac:dyDescent="0.2">
      <c r="A98" s="23"/>
      <c r="B98" s="23"/>
      <c r="C98" s="23"/>
      <c r="D98" s="23"/>
      <c r="E98" s="23"/>
      <c r="F98" s="23"/>
      <c r="G98" s="23"/>
      <c r="H98" s="23"/>
      <c r="I98" s="81">
        <v>2010</v>
      </c>
      <c r="J98" s="82" t="s">
        <v>359</v>
      </c>
      <c r="K98" s="81" t="s">
        <v>361</v>
      </c>
      <c r="L98" s="69">
        <v>-0.7799999999999998</v>
      </c>
    </row>
    <row r="99" spans="1:12" x14ac:dyDescent="0.2">
      <c r="A99" s="23"/>
      <c r="B99" s="23"/>
      <c r="C99" s="23"/>
      <c r="D99" s="23"/>
      <c r="E99" s="23"/>
      <c r="F99" s="23"/>
      <c r="G99" s="23"/>
      <c r="H99" s="23"/>
      <c r="I99" s="81">
        <v>2010</v>
      </c>
      <c r="J99" s="82" t="s">
        <v>359</v>
      </c>
      <c r="K99" s="81" t="s">
        <v>362</v>
      </c>
      <c r="L99" s="69">
        <v>-1.0499999999999998</v>
      </c>
    </row>
    <row r="100" spans="1:12" x14ac:dyDescent="0.2">
      <c r="A100" s="23"/>
      <c r="B100" s="23"/>
      <c r="C100" s="23"/>
      <c r="D100" s="23"/>
      <c r="E100" s="23"/>
      <c r="F100" s="23"/>
      <c r="G100" s="23"/>
      <c r="H100" s="23"/>
      <c r="I100" s="81">
        <v>2010</v>
      </c>
      <c r="J100" s="82" t="s">
        <v>363</v>
      </c>
      <c r="K100" s="81" t="s">
        <v>351</v>
      </c>
      <c r="L100" s="69">
        <v>-1.29</v>
      </c>
    </row>
    <row r="101" spans="1:12" x14ac:dyDescent="0.2">
      <c r="A101" s="23"/>
      <c r="B101" s="23"/>
      <c r="C101" s="23"/>
      <c r="D101" s="23"/>
      <c r="E101" s="23"/>
      <c r="F101" s="23"/>
      <c r="G101" s="23"/>
      <c r="H101" s="23"/>
      <c r="I101" s="81">
        <v>2010</v>
      </c>
      <c r="J101" s="82" t="s">
        <v>363</v>
      </c>
      <c r="K101" s="81" t="s">
        <v>350</v>
      </c>
      <c r="L101" s="69">
        <v>-1.2399999999999998</v>
      </c>
    </row>
    <row r="102" spans="1:12" x14ac:dyDescent="0.2">
      <c r="A102" s="23"/>
      <c r="B102" s="23"/>
      <c r="C102" s="23"/>
      <c r="D102" s="23"/>
      <c r="E102" s="23"/>
      <c r="F102" s="23"/>
      <c r="G102" s="23"/>
      <c r="H102" s="23"/>
      <c r="I102" s="81">
        <v>2010</v>
      </c>
      <c r="J102" s="82" t="s">
        <v>363</v>
      </c>
      <c r="K102" s="81" t="s">
        <v>348</v>
      </c>
      <c r="L102" s="69">
        <v>-1.19</v>
      </c>
    </row>
    <row r="103" spans="1:12" x14ac:dyDescent="0.2">
      <c r="A103" s="23"/>
      <c r="B103" s="23"/>
      <c r="C103" s="23"/>
      <c r="D103" s="23"/>
      <c r="E103" s="23"/>
      <c r="F103" s="23"/>
      <c r="G103" s="23"/>
      <c r="H103" s="23"/>
      <c r="I103" s="81">
        <v>2010</v>
      </c>
      <c r="J103" s="82" t="s">
        <v>363</v>
      </c>
      <c r="K103" s="81" t="s">
        <v>349</v>
      </c>
      <c r="L103" s="69">
        <v>-1.17</v>
      </c>
    </row>
    <row r="104" spans="1:12" x14ac:dyDescent="0.2">
      <c r="A104" s="23"/>
      <c r="B104" s="23"/>
      <c r="C104" s="23"/>
      <c r="D104" s="23"/>
      <c r="E104" s="23"/>
      <c r="F104" s="23"/>
      <c r="G104" s="23"/>
      <c r="H104" s="23"/>
      <c r="I104" s="81">
        <v>2010</v>
      </c>
      <c r="J104" s="82" t="s">
        <v>363</v>
      </c>
      <c r="K104" s="81" t="s">
        <v>360</v>
      </c>
      <c r="L104" s="69">
        <v>-1.17</v>
      </c>
    </row>
    <row r="105" spans="1:12" x14ac:dyDescent="0.2">
      <c r="A105" s="23"/>
      <c r="B105" s="23"/>
      <c r="C105" s="23"/>
      <c r="D105" s="23"/>
      <c r="E105" s="23"/>
      <c r="F105" s="23"/>
      <c r="G105" s="23"/>
      <c r="H105" s="23"/>
      <c r="I105" s="81">
        <v>2010</v>
      </c>
      <c r="J105" s="82" t="s">
        <v>363</v>
      </c>
      <c r="K105" s="81" t="s">
        <v>354</v>
      </c>
      <c r="L105" s="69">
        <v>-1.1399999999999999</v>
      </c>
    </row>
    <row r="106" spans="1:12" x14ac:dyDescent="0.2">
      <c r="A106" s="23"/>
      <c r="B106" s="23"/>
      <c r="C106" s="23"/>
      <c r="D106" s="23"/>
      <c r="E106" s="23"/>
      <c r="F106" s="23"/>
      <c r="G106" s="23"/>
      <c r="H106" s="23"/>
      <c r="I106" s="81">
        <v>2010</v>
      </c>
      <c r="J106" s="82" t="s">
        <v>363</v>
      </c>
      <c r="K106" s="81" t="s">
        <v>353</v>
      </c>
      <c r="L106" s="69">
        <v>-1.0699999999999998</v>
      </c>
    </row>
    <row r="107" spans="1:12" x14ac:dyDescent="0.2">
      <c r="A107" s="23"/>
      <c r="B107" s="23"/>
      <c r="C107" s="23"/>
      <c r="D107" s="23"/>
      <c r="E107" s="23"/>
      <c r="F107" s="23"/>
      <c r="G107" s="23"/>
      <c r="H107" s="23"/>
      <c r="I107" s="81">
        <v>2010</v>
      </c>
      <c r="J107" s="82" t="s">
        <v>363</v>
      </c>
      <c r="K107" s="81" t="s">
        <v>352</v>
      </c>
      <c r="L107" s="69">
        <v>-1.06</v>
      </c>
    </row>
    <row r="108" spans="1:12" x14ac:dyDescent="0.2">
      <c r="A108" s="23"/>
      <c r="B108" s="23"/>
      <c r="C108" s="23"/>
      <c r="D108" s="23"/>
      <c r="E108" s="23"/>
      <c r="F108" s="23"/>
      <c r="G108" s="23"/>
      <c r="H108" s="23"/>
      <c r="I108" s="81">
        <v>2010</v>
      </c>
      <c r="J108" s="82" t="s">
        <v>363</v>
      </c>
      <c r="K108" s="81" t="s">
        <v>356</v>
      </c>
      <c r="L108" s="69">
        <v>-0.97999999999999987</v>
      </c>
    </row>
    <row r="109" spans="1:12" x14ac:dyDescent="0.2">
      <c r="A109" s="23"/>
      <c r="B109" s="23"/>
      <c r="C109" s="23"/>
      <c r="D109" s="23"/>
      <c r="E109" s="23"/>
      <c r="F109" s="23"/>
      <c r="G109" s="23"/>
      <c r="H109" s="23"/>
      <c r="I109" s="81">
        <v>2010</v>
      </c>
      <c r="J109" s="82" t="s">
        <v>363</v>
      </c>
      <c r="K109" s="81" t="s">
        <v>364</v>
      </c>
      <c r="L109" s="69">
        <v>-1.3299999999999998</v>
      </c>
    </row>
    <row r="110" spans="1:12" x14ac:dyDescent="0.2">
      <c r="A110" s="23"/>
      <c r="B110" s="23"/>
      <c r="C110" s="23"/>
      <c r="D110" s="23"/>
      <c r="E110" s="23"/>
      <c r="F110" s="23"/>
      <c r="G110" s="23"/>
      <c r="H110" s="23"/>
      <c r="I110" s="81">
        <v>2010</v>
      </c>
      <c r="J110" s="82" t="s">
        <v>363</v>
      </c>
      <c r="K110" s="81" t="s">
        <v>362</v>
      </c>
      <c r="L110" s="69">
        <v>-1.0699999999999998</v>
      </c>
    </row>
    <row r="111" spans="1:12" x14ac:dyDescent="0.2">
      <c r="A111" s="23"/>
      <c r="B111" s="23"/>
      <c r="C111" s="23"/>
      <c r="D111" s="23"/>
      <c r="E111" s="23"/>
      <c r="F111" s="23"/>
      <c r="G111" s="23"/>
      <c r="H111" s="23"/>
      <c r="I111" s="81">
        <v>2010</v>
      </c>
      <c r="J111" s="82" t="s">
        <v>363</v>
      </c>
      <c r="K111" s="81" t="s">
        <v>365</v>
      </c>
      <c r="L111" s="69">
        <v>-1.0999999999999999</v>
      </c>
    </row>
    <row r="112" spans="1:12" x14ac:dyDescent="0.2">
      <c r="A112" s="23"/>
      <c r="B112" s="23"/>
      <c r="C112" s="23"/>
      <c r="D112" s="23"/>
      <c r="E112" s="23"/>
      <c r="F112" s="23"/>
      <c r="G112" s="23"/>
      <c r="H112" s="23"/>
      <c r="I112" s="81">
        <v>2010</v>
      </c>
      <c r="J112" s="82" t="s">
        <v>366</v>
      </c>
      <c r="K112" s="81" t="s">
        <v>352</v>
      </c>
      <c r="L112" s="69">
        <v>-1.41</v>
      </c>
    </row>
    <row r="113" spans="1:12" x14ac:dyDescent="0.2">
      <c r="A113" s="23"/>
      <c r="B113" s="23"/>
      <c r="C113" s="23"/>
      <c r="D113" s="23"/>
      <c r="E113" s="23"/>
      <c r="F113" s="23"/>
      <c r="G113" s="23"/>
      <c r="H113" s="23"/>
      <c r="I113" s="81">
        <v>2010</v>
      </c>
      <c r="J113" s="82" t="s">
        <v>366</v>
      </c>
      <c r="K113" s="81" t="s">
        <v>354</v>
      </c>
      <c r="L113" s="69">
        <v>-1.4</v>
      </c>
    </row>
    <row r="114" spans="1:12" x14ac:dyDescent="0.2">
      <c r="A114" s="23"/>
      <c r="B114" s="23"/>
      <c r="C114" s="23"/>
      <c r="D114" s="23"/>
      <c r="E114" s="23"/>
      <c r="F114" s="23"/>
      <c r="G114" s="23"/>
      <c r="H114" s="23"/>
      <c r="I114" s="81">
        <v>2010</v>
      </c>
      <c r="J114" s="82" t="s">
        <v>366</v>
      </c>
      <c r="K114" s="81" t="s">
        <v>367</v>
      </c>
      <c r="L114" s="69">
        <v>-1.29</v>
      </c>
    </row>
    <row r="115" spans="1:12" x14ac:dyDescent="0.2">
      <c r="A115" s="23"/>
      <c r="B115" s="23"/>
      <c r="C115" s="23"/>
      <c r="D115" s="23"/>
      <c r="E115" s="23"/>
      <c r="F115" s="23"/>
      <c r="G115" s="23"/>
      <c r="H115" s="23"/>
      <c r="I115" s="81">
        <v>2010</v>
      </c>
      <c r="J115" s="82" t="s">
        <v>366</v>
      </c>
      <c r="K115" s="81" t="s">
        <v>368</v>
      </c>
      <c r="L115" s="69">
        <v>-1.29</v>
      </c>
    </row>
    <row r="116" spans="1:12" x14ac:dyDescent="0.2">
      <c r="A116" s="23"/>
      <c r="B116" s="23"/>
      <c r="C116" s="23"/>
      <c r="D116" s="23"/>
      <c r="E116" s="23"/>
      <c r="F116" s="23"/>
      <c r="G116" s="23"/>
      <c r="H116" s="23"/>
      <c r="I116" s="81">
        <v>2010</v>
      </c>
      <c r="J116" s="82" t="s">
        <v>366</v>
      </c>
      <c r="K116" s="81" t="s">
        <v>348</v>
      </c>
      <c r="L116" s="69">
        <v>-1.2599999999999998</v>
      </c>
    </row>
    <row r="117" spans="1:12" x14ac:dyDescent="0.2">
      <c r="A117" s="23"/>
      <c r="B117" s="23"/>
      <c r="C117" s="23"/>
      <c r="D117" s="23"/>
      <c r="E117" s="23"/>
      <c r="F117" s="23"/>
      <c r="G117" s="23"/>
      <c r="H117" s="23"/>
      <c r="I117" s="81">
        <v>2010</v>
      </c>
      <c r="J117" s="82" t="s">
        <v>366</v>
      </c>
      <c r="K117" s="81" t="s">
        <v>353</v>
      </c>
      <c r="L117" s="69">
        <v>-1.2399999999999998</v>
      </c>
    </row>
    <row r="118" spans="1:12" x14ac:dyDescent="0.2">
      <c r="A118" s="23"/>
      <c r="B118" s="23"/>
      <c r="C118" s="23"/>
      <c r="D118" s="23"/>
      <c r="E118" s="23"/>
      <c r="F118" s="23"/>
      <c r="G118" s="23"/>
      <c r="H118" s="23"/>
      <c r="I118" s="81">
        <v>2010</v>
      </c>
      <c r="J118" s="82" t="s">
        <v>366</v>
      </c>
      <c r="K118" s="81" t="s">
        <v>350</v>
      </c>
      <c r="L118" s="69">
        <v>-1.2199999999999998</v>
      </c>
    </row>
    <row r="119" spans="1:12" x14ac:dyDescent="0.2">
      <c r="A119" s="23"/>
      <c r="B119" s="23"/>
      <c r="C119" s="23"/>
      <c r="D119" s="23"/>
      <c r="E119" s="23"/>
      <c r="F119" s="23"/>
      <c r="G119" s="23"/>
      <c r="H119" s="23"/>
      <c r="I119" s="81">
        <v>2010</v>
      </c>
      <c r="J119" s="82" t="s">
        <v>366</v>
      </c>
      <c r="K119" s="81" t="s">
        <v>349</v>
      </c>
      <c r="L119" s="69">
        <v>-1.2</v>
      </c>
    </row>
    <row r="120" spans="1:12" x14ac:dyDescent="0.2">
      <c r="A120" s="23"/>
      <c r="B120" s="23"/>
      <c r="C120" s="23"/>
      <c r="D120" s="23"/>
      <c r="E120" s="23"/>
      <c r="F120" s="23"/>
      <c r="G120" s="23"/>
      <c r="H120" s="23"/>
      <c r="I120" s="81">
        <v>2010</v>
      </c>
      <c r="J120" s="82" t="s">
        <v>366</v>
      </c>
      <c r="K120" s="81" t="s">
        <v>353</v>
      </c>
      <c r="L120" s="69">
        <v>-1.2</v>
      </c>
    </row>
    <row r="121" spans="1:12" x14ac:dyDescent="0.2">
      <c r="A121" s="23"/>
      <c r="B121" s="23"/>
      <c r="C121" s="23"/>
      <c r="D121" s="23"/>
      <c r="E121" s="23"/>
      <c r="F121" s="23"/>
      <c r="G121" s="23"/>
      <c r="H121" s="23"/>
      <c r="I121" s="81">
        <v>2010</v>
      </c>
      <c r="J121" s="82" t="s">
        <v>366</v>
      </c>
      <c r="K121" s="81" t="s">
        <v>356</v>
      </c>
      <c r="L121" s="69">
        <v>-1.1199999999999999</v>
      </c>
    </row>
    <row r="122" spans="1:12" x14ac:dyDescent="0.2">
      <c r="A122" s="23"/>
      <c r="B122" s="23"/>
      <c r="C122" s="23"/>
      <c r="D122" s="23"/>
      <c r="E122" s="23"/>
      <c r="F122" s="23"/>
      <c r="G122" s="23"/>
      <c r="H122" s="23"/>
      <c r="I122" s="81">
        <v>2010</v>
      </c>
      <c r="J122" s="82" t="s">
        <v>366</v>
      </c>
      <c r="K122" s="81" t="s">
        <v>369</v>
      </c>
      <c r="L122" s="69">
        <v>-1.17</v>
      </c>
    </row>
    <row r="123" spans="1:12" x14ac:dyDescent="0.2">
      <c r="A123" s="23"/>
      <c r="B123" s="23"/>
      <c r="C123" s="23"/>
      <c r="D123" s="23"/>
      <c r="E123" s="23"/>
      <c r="F123" s="23"/>
      <c r="G123" s="23"/>
      <c r="H123" s="23"/>
      <c r="I123" s="81">
        <v>2010</v>
      </c>
      <c r="J123" s="82" t="s">
        <v>366</v>
      </c>
      <c r="K123" s="81" t="s">
        <v>370</v>
      </c>
      <c r="L123" s="69">
        <v>-1.23</v>
      </c>
    </row>
    <row r="124" spans="1:12" x14ac:dyDescent="0.2">
      <c r="A124" s="23"/>
      <c r="B124" s="23"/>
      <c r="C124" s="23"/>
      <c r="D124" s="23"/>
      <c r="E124" s="23"/>
      <c r="F124" s="23"/>
      <c r="G124" s="23"/>
      <c r="H124" s="23"/>
      <c r="I124" s="81">
        <v>2010</v>
      </c>
      <c r="J124" s="82" t="s">
        <v>366</v>
      </c>
      <c r="K124" s="81" t="s">
        <v>371</v>
      </c>
      <c r="L124" s="69">
        <v>-1.4</v>
      </c>
    </row>
    <row r="125" spans="1:12" x14ac:dyDescent="0.2">
      <c r="A125" s="23"/>
      <c r="B125" s="23"/>
      <c r="C125" s="23"/>
      <c r="D125" s="23"/>
      <c r="E125" s="23"/>
      <c r="F125" s="23"/>
      <c r="G125" s="23"/>
      <c r="H125" s="23"/>
      <c r="I125" s="81">
        <v>2010</v>
      </c>
      <c r="J125" s="82" t="s">
        <v>366</v>
      </c>
      <c r="K125" s="81" t="s">
        <v>372</v>
      </c>
      <c r="L125" s="69">
        <v>-1.47</v>
      </c>
    </row>
    <row r="126" spans="1:12" x14ac:dyDescent="0.2">
      <c r="A126" s="23"/>
      <c r="B126" s="23"/>
      <c r="C126" s="23"/>
      <c r="D126" s="23"/>
      <c r="E126" s="23"/>
      <c r="F126" s="23"/>
      <c r="G126" s="23"/>
      <c r="H126" s="23"/>
      <c r="I126" s="81">
        <v>2010</v>
      </c>
      <c r="J126" s="82" t="s">
        <v>366</v>
      </c>
      <c r="K126" s="81" t="s">
        <v>373</v>
      </c>
      <c r="L126" s="69">
        <v>-1.18</v>
      </c>
    </row>
    <row r="127" spans="1:12" x14ac:dyDescent="0.2">
      <c r="A127" s="23"/>
      <c r="B127" s="23"/>
      <c r="C127" s="23"/>
      <c r="D127" s="23"/>
      <c r="E127" s="23"/>
      <c r="F127" s="23"/>
      <c r="G127" s="23"/>
      <c r="H127" s="23"/>
      <c r="I127" s="81">
        <v>2010</v>
      </c>
      <c r="J127" s="82" t="s">
        <v>374</v>
      </c>
      <c r="K127" s="81" t="s">
        <v>362</v>
      </c>
      <c r="L127" s="69">
        <v>-1.21</v>
      </c>
    </row>
    <row r="128" spans="1:12" x14ac:dyDescent="0.2">
      <c r="A128" s="23"/>
      <c r="B128" s="23"/>
      <c r="C128" s="23"/>
      <c r="D128" s="23"/>
      <c r="E128" s="23"/>
      <c r="F128" s="23"/>
      <c r="G128" s="23"/>
      <c r="H128" s="23"/>
      <c r="I128" s="81">
        <v>2005</v>
      </c>
      <c r="J128" s="82" t="s">
        <v>375</v>
      </c>
      <c r="K128" s="81" t="s">
        <v>376</v>
      </c>
      <c r="L128" s="69">
        <v>-1.02</v>
      </c>
    </row>
    <row r="129" spans="1:12" x14ac:dyDescent="0.2">
      <c r="A129" s="23"/>
      <c r="B129" s="23"/>
      <c r="C129" s="23"/>
      <c r="D129" s="23"/>
      <c r="E129" s="23"/>
      <c r="F129" s="23"/>
      <c r="G129" s="23"/>
      <c r="H129" s="23"/>
      <c r="I129" s="81">
        <v>2005</v>
      </c>
      <c r="J129" s="82" t="s">
        <v>377</v>
      </c>
      <c r="K129" s="81" t="s">
        <v>376</v>
      </c>
      <c r="L129" s="69">
        <v>-1.2599999999999998</v>
      </c>
    </row>
    <row r="130" spans="1:12" x14ac:dyDescent="0.2">
      <c r="A130" s="23"/>
      <c r="B130" s="23"/>
      <c r="C130" s="23"/>
      <c r="D130" s="23"/>
      <c r="E130" s="23"/>
      <c r="F130" s="23"/>
      <c r="G130" s="23"/>
      <c r="H130" s="23"/>
      <c r="I130" s="81">
        <v>2005</v>
      </c>
      <c r="J130" s="82" t="s">
        <v>378</v>
      </c>
      <c r="K130" s="81" t="s">
        <v>376</v>
      </c>
      <c r="L130" s="69">
        <v>-1.45</v>
      </c>
    </row>
    <row r="131" spans="1:12" x14ac:dyDescent="0.2">
      <c r="A131" s="23"/>
      <c r="B131" s="23"/>
      <c r="C131" s="23"/>
      <c r="D131" s="23"/>
      <c r="E131" s="23"/>
      <c r="F131" s="23"/>
      <c r="G131" s="25"/>
      <c r="H131" s="25"/>
      <c r="I131" s="81">
        <v>2005</v>
      </c>
      <c r="J131" s="82" t="s">
        <v>379</v>
      </c>
      <c r="K131" s="81" t="s">
        <v>380</v>
      </c>
      <c r="L131" s="69">
        <v>-1.2600595167349653</v>
      </c>
    </row>
    <row r="132" spans="1:12" x14ac:dyDescent="0.2">
      <c r="A132" s="23"/>
      <c r="B132" s="23"/>
      <c r="C132" s="23"/>
      <c r="D132" s="23"/>
      <c r="E132" s="23"/>
      <c r="F132" s="23"/>
      <c r="G132" s="25"/>
      <c r="H132" s="25"/>
      <c r="I132" s="81">
        <v>2005</v>
      </c>
      <c r="J132" s="82" t="s">
        <v>379</v>
      </c>
      <c r="K132" s="81" t="s">
        <v>381</v>
      </c>
      <c r="L132" s="69">
        <v>-1.1970540422950287</v>
      </c>
    </row>
    <row r="133" spans="1:12" x14ac:dyDescent="0.2">
      <c r="A133" s="23"/>
      <c r="B133" s="23"/>
      <c r="C133" s="23"/>
      <c r="D133" s="23"/>
      <c r="E133" s="23"/>
      <c r="F133" s="23"/>
      <c r="G133" s="25"/>
      <c r="H133" s="25"/>
      <c r="I133" s="81">
        <v>2005</v>
      </c>
      <c r="J133" s="82" t="s">
        <v>379</v>
      </c>
      <c r="K133" s="81" t="s">
        <v>382</v>
      </c>
      <c r="L133" s="69">
        <v>-1.1970540422950287</v>
      </c>
    </row>
    <row r="134" spans="1:12" x14ac:dyDescent="0.2">
      <c r="A134" s="23"/>
      <c r="B134" s="23"/>
      <c r="C134" s="23"/>
      <c r="D134" s="23"/>
      <c r="E134" s="23"/>
      <c r="F134" s="23"/>
      <c r="G134" s="25"/>
      <c r="H134" s="25"/>
      <c r="I134" s="81">
        <v>2005</v>
      </c>
      <c r="J134" s="82" t="s">
        <v>379</v>
      </c>
      <c r="K134" s="81" t="s">
        <v>383</v>
      </c>
      <c r="L134" s="69">
        <v>-1.0500331894250341</v>
      </c>
    </row>
    <row r="135" spans="1:12" x14ac:dyDescent="0.2">
      <c r="A135" s="23"/>
      <c r="B135" s="23"/>
      <c r="C135" s="23"/>
      <c r="D135" s="23"/>
      <c r="E135" s="23"/>
      <c r="F135" s="23"/>
      <c r="G135" s="25"/>
      <c r="H135" s="25"/>
      <c r="I135" s="81">
        <v>2005</v>
      </c>
      <c r="J135" s="82" t="s">
        <v>379</v>
      </c>
      <c r="K135" s="81" t="s">
        <v>384</v>
      </c>
      <c r="L135" s="69">
        <v>-1.3020620121973441</v>
      </c>
    </row>
  </sheetData>
  <mergeCells count="2">
    <mergeCell ref="A1:L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ODP Site 1131</vt:lpstr>
      <vt:lpstr>ODP Site 1007</vt:lpstr>
      <vt:lpstr>ODP Site 1003</vt:lpstr>
      <vt:lpstr>ODP Site 1005</vt:lpstr>
      <vt:lpstr>Clino &amp; Unda</vt:lpstr>
      <vt:lpstr>Little Bahama Bank (LBB)</vt:lpstr>
      <vt:lpstr>Andros Island Surface Sediments</vt:lpstr>
      <vt:lpstr>Sheet1</vt:lpstr>
      <vt:lpstr>Pelagic Carbonates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2017-03-04T21:05:37Z</dcterms:created>
  <dcterms:modified xsi:type="dcterms:W3CDTF">2017-06-13T14:52:24Z</dcterms:modified>
</cp:coreProperties>
</file>