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WS Dropbox\Brian DeChesare\BIWS-All-Courses\100-Bonus-Case-Studies\Startups-VC\SAFE-Notes\"/>
    </mc:Choice>
  </mc:AlternateContent>
  <xr:revisionPtr revIDLastSave="0" documentId="13_ncr:1_{5BAFD924-F9C4-4DCC-A8F0-8D9EE070E3C3}" xr6:coauthVersionLast="47" xr6:coauthVersionMax="47" xr10:uidLastSave="{00000000-0000-0000-0000-000000000000}"/>
  <bookViews>
    <workbookView xWindow="-108" yWindow="-108" windowWidth="30936" windowHeight="16776" xr2:uid="{93E455D6-6316-438D-BBBD-F5D4EF5F08A4}"/>
  </bookViews>
  <sheets>
    <sheet name="Cap_Table" sheetId="2" r:id="rId1"/>
  </sheets>
  <definedNames>
    <definedName name="_xlnm.Print_Area" localSheetId="0">Cap_Table!$A$1:$N$66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2" l="1"/>
  <c r="J64" i="2"/>
  <c r="J63" i="2"/>
  <c r="J62" i="2"/>
  <c r="J56" i="2"/>
  <c r="I64" i="2"/>
  <c r="I63" i="2"/>
  <c r="I62" i="2"/>
  <c r="E50" i="2"/>
  <c r="E48" i="2"/>
  <c r="I59" i="2" s="1"/>
  <c r="E45" i="2"/>
  <c r="G42" i="2"/>
  <c r="G41" i="2"/>
  <c r="G40" i="2"/>
  <c r="F43" i="2"/>
  <c r="F42" i="2"/>
  <c r="F41" i="2"/>
  <c r="F40" i="2"/>
  <c r="E43" i="2"/>
  <c r="E42" i="2"/>
  <c r="E41" i="2"/>
  <c r="E40" i="2"/>
  <c r="E37" i="2"/>
  <c r="E36" i="2"/>
  <c r="E35" i="2"/>
  <c r="E33" i="2"/>
  <c r="H64" i="2"/>
  <c r="H19" i="2"/>
  <c r="D56" i="2" s="1"/>
  <c r="H56" i="2" s="1"/>
  <c r="J59" i="2" l="1"/>
  <c r="I65" i="2"/>
  <c r="J19" i="2"/>
  <c r="H22" i="2"/>
  <c r="J65" i="2" l="1"/>
  <c r="D59" i="2"/>
  <c r="H59" i="2" s="1"/>
  <c r="J22" i="2"/>
  <c r="K64" i="2" l="1"/>
  <c r="L64" i="2" s="1"/>
  <c r="K63" i="2"/>
  <c r="L63" i="2" s="1"/>
  <c r="K62" i="2"/>
  <c r="L62" i="2" s="1"/>
  <c r="K56" i="2"/>
  <c r="K59" i="2"/>
  <c r="L59" i="2" s="1"/>
  <c r="D27" i="2"/>
  <c r="L56" i="2" l="1"/>
  <c r="L65" i="2" s="1"/>
  <c r="K65" i="2"/>
  <c r="E26" i="2"/>
  <c r="F26" i="2" s="1"/>
  <c r="E25" i="2"/>
  <c r="F25" i="2" s="1"/>
  <c r="E19" i="2"/>
  <c r="F19" i="2" s="1"/>
  <c r="E22" i="2"/>
  <c r="F22" i="2" s="1"/>
  <c r="J26" i="2" l="1"/>
  <c r="F27" i="2"/>
  <c r="E27" i="2"/>
  <c r="J25" i="2" l="1"/>
  <c r="I27" i="2"/>
  <c r="D63" i="2"/>
  <c r="H63" i="2" s="1"/>
  <c r="H27" i="2"/>
  <c r="D62" i="2" l="1"/>
  <c r="J27" i="2"/>
  <c r="H62" i="2" l="1"/>
  <c r="D65" i="2"/>
  <c r="K19" i="2"/>
  <c r="L19" i="2" s="1"/>
  <c r="K22" i="2"/>
  <c r="L22" i="2" s="1"/>
  <c r="K26" i="2"/>
  <c r="L26" i="2" s="1"/>
  <c r="K25" i="2"/>
  <c r="L25" i="2" s="1"/>
  <c r="L27" i="2" l="1"/>
  <c r="E62" i="2"/>
  <c r="F62" i="2" s="1"/>
  <c r="E64" i="2"/>
  <c r="F64" i="2" s="1"/>
  <c r="E56" i="2"/>
  <c r="E59" i="2"/>
  <c r="F59" i="2" s="1"/>
  <c r="E63" i="2"/>
  <c r="F63" i="2" s="1"/>
  <c r="K27" i="2"/>
  <c r="E65" i="2" l="1"/>
  <c r="F56" i="2"/>
  <c r="F65" i="2" s="1"/>
  <c r="H65" i="2" l="1"/>
</calcChain>
</file>

<file path=xl/sharedStrings.xml><?xml version="1.0" encoding="utf-8"?>
<sst xmlns="http://schemas.openxmlformats.org/spreadsheetml/2006/main" count="97" uniqueCount="53">
  <si>
    <t>($ in USD as Stated)</t>
  </si>
  <si>
    <t>Total:</t>
  </si>
  <si>
    <t>Investment Size:</t>
  </si>
  <si>
    <t>$</t>
  </si>
  <si>
    <t>Post-Money Valuation (Equity Value):</t>
  </si>
  <si>
    <t>%</t>
  </si>
  <si>
    <t>Units:</t>
  </si>
  <si>
    <t># Shares</t>
  </si>
  <si>
    <t>Common</t>
  </si>
  <si>
    <t>Fully Diluted</t>
  </si>
  <si>
    <t>Name of Individual or Entity:</t>
  </si>
  <si>
    <t>Shares:</t>
  </si>
  <si>
    <t>Ownership %:</t>
  </si>
  <si>
    <t>Value ($):</t>
  </si>
  <si>
    <t>Management:</t>
  </si>
  <si>
    <t>Investors:</t>
  </si>
  <si>
    <t>Option Pool:</t>
  </si>
  <si>
    <t>Employees:</t>
  </si>
  <si>
    <t>TOTAL:</t>
  </si>
  <si>
    <t>Capitalization Just Before Seed Round:</t>
  </si>
  <si>
    <t>Post-Seed Round Capitalization:</t>
  </si>
  <si>
    <t>Series A Investment:</t>
  </si>
  <si>
    <t>Alfheim Capital (Seed):</t>
  </si>
  <si>
    <t>Asgard Capital (Seed):</t>
  </si>
  <si>
    <t>Capitalization Just Before Series A Round:</t>
  </si>
  <si>
    <t>Post-Series A Capitalization:</t>
  </si>
  <si>
    <t xml:space="preserve">New </t>
  </si>
  <si>
    <t>Total</t>
  </si>
  <si>
    <t>Series A Investors:</t>
  </si>
  <si>
    <t>Seed Round Investment (SAFE Notes):</t>
  </si>
  <si>
    <t>Alfheim Capital - Investment Size:</t>
  </si>
  <si>
    <t>Alfheim Capital - Conversion Discount:</t>
  </si>
  <si>
    <t>Asgard Capital - Investment Size:</t>
  </si>
  <si>
    <t>Asgard Capital - Valuation Cap:</t>
  </si>
  <si>
    <t>Series A Price per Share:</t>
  </si>
  <si>
    <t>$ / Share</t>
  </si>
  <si>
    <t>Alfheim Capital - Purchase Price per Share:</t>
  </si>
  <si>
    <t>Asgard Capital - Purchase Price per Share:</t>
  </si>
  <si>
    <t>Alfheim Capital - Shares Converted in Round:</t>
  </si>
  <si>
    <t>Asgard Capital - Shares Converted in Round:</t>
  </si>
  <si>
    <t>Valuation</t>
  </si>
  <si>
    <t>MOIC</t>
  </si>
  <si>
    <t>SAFE Note Conversions and Shares Purchased:</t>
  </si>
  <si>
    <t>Series A Investors - Shares Purchased in Round:</t>
  </si>
  <si>
    <t>Options Pool % Total Shares in Round:</t>
  </si>
  <si>
    <t>Total Shares After Options Pool Upsizing:</t>
  </si>
  <si>
    <t>New Shares from Options Issued in Round:</t>
  </si>
  <si>
    <t>Company Value in Unpriced Investment Round:</t>
  </si>
  <si>
    <t>Co-Founders:</t>
  </si>
  <si>
    <t>Example Cap Table for Seed and Series A Rounds (SAFE Note for Seed Round Instead of Priced Investment)</t>
  </si>
  <si>
    <t>"Apparent" Post-Money Valuation (Ignoring SAFE Notes):</t>
  </si>
  <si>
    <t>"Apparent" Pre-Money Valuation (Ignoring SAFE Notes):</t>
  </si>
  <si>
    <t>Total NON-OPTION Shares: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</si>
</sst>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;\(0.0%\)"/>
    <numFmt numFmtId="165" formatCode="_(0.0%_);\(0.0%\);_(&quot;–&quot;_)_%;_(@_)_%"/>
    <numFmt numFmtId="166" formatCode="0.00\ \x"/>
    <numFmt numFmtId="167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1F4E7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9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</cellStyleXfs>
  <cellXfs count="53">
    <xf numFmtId="0" fontId="0" fillId="0" borderId="0" xfId="0"/>
    <xf numFmtId="0" fontId="4" fillId="0" borderId="0" xfId="0" applyFont="1"/>
    <xf numFmtId="0" fontId="2" fillId="3" borderId="2" xfId="0" applyFont="1" applyFill="1" applyBorder="1"/>
    <xf numFmtId="0" fontId="5" fillId="3" borderId="2" xfId="0" applyFont="1" applyFill="1" applyBorder="1" applyAlignment="1">
      <alignment horizontal="center"/>
    </xf>
    <xf numFmtId="42" fontId="0" fillId="0" borderId="0" xfId="0" applyNumberFormat="1"/>
    <xf numFmtId="164" fontId="0" fillId="0" borderId="0" xfId="0" applyNumberFormat="1"/>
    <xf numFmtId="41" fontId="3" fillId="0" borderId="3" xfId="0" applyNumberFormat="1" applyFont="1" applyBorder="1"/>
    <xf numFmtId="0" fontId="3" fillId="5" borderId="2" xfId="0" applyFont="1" applyFill="1" applyBorder="1" applyAlignment="1">
      <alignment horizontal="center"/>
    </xf>
    <xf numFmtId="0" fontId="6" fillId="0" borderId="0" xfId="3" applyFont="1" applyAlignment="1">
      <alignment horizontal="center"/>
    </xf>
    <xf numFmtId="42" fontId="7" fillId="4" borderId="1" xfId="4" applyNumberFormat="1" applyFont="1" applyFill="1" applyAlignment="1">
      <alignment horizontal="center" wrapText="1"/>
    </xf>
    <xf numFmtId="41" fontId="7" fillId="4" borderId="1" xfId="4" applyNumberFormat="1" applyFont="1" applyFill="1" applyAlignment="1">
      <alignment horizontal="center" wrapText="1"/>
    </xf>
    <xf numFmtId="41" fontId="1" fillId="0" borderId="0" xfId="3" applyNumberFormat="1"/>
    <xf numFmtId="0" fontId="1" fillId="0" borderId="0" xfId="3" applyAlignment="1">
      <alignment horizontal="left" indent="1"/>
    </xf>
    <xf numFmtId="164" fontId="8" fillId="0" borderId="0" xfId="3" applyNumberFormat="1" applyFont="1" applyAlignment="1">
      <alignment horizontal="center"/>
    </xf>
    <xf numFmtId="41" fontId="8" fillId="0" borderId="0" xfId="0" applyNumberFormat="1" applyFont="1"/>
    <xf numFmtId="0" fontId="1" fillId="5" borderId="0" xfId="3" applyFill="1"/>
    <xf numFmtId="0" fontId="3" fillId="5" borderId="0" xfId="3" applyFont="1" applyFill="1" applyAlignment="1">
      <alignment horizontal="centerContinuous"/>
    </xf>
    <xf numFmtId="0" fontId="1" fillId="5" borderId="0" xfId="3" applyFill="1" applyAlignment="1">
      <alignment horizontal="centerContinuous"/>
    </xf>
    <xf numFmtId="0" fontId="3" fillId="5" borderId="0" xfId="3" applyFont="1" applyFill="1"/>
    <xf numFmtId="0" fontId="3" fillId="5" borderId="0" xfId="3" applyFont="1" applyFill="1" applyAlignment="1">
      <alignment horizontal="center"/>
    </xf>
    <xf numFmtId="0" fontId="3" fillId="5" borderId="2" xfId="3" applyFont="1" applyFill="1" applyBorder="1"/>
    <xf numFmtId="0" fontId="3" fillId="5" borderId="2" xfId="3" applyFont="1" applyFill="1" applyBorder="1" applyAlignment="1">
      <alignment horizontal="center"/>
    </xf>
    <xf numFmtId="0" fontId="3" fillId="0" borderId="0" xfId="3" applyFont="1"/>
    <xf numFmtId="0" fontId="1" fillId="0" borderId="0" xfId="3"/>
    <xf numFmtId="3" fontId="7" fillId="0" borderId="0" xfId="3" applyNumberFormat="1" applyFont="1"/>
    <xf numFmtId="3" fontId="1" fillId="0" borderId="0" xfId="3" applyNumberFormat="1"/>
    <xf numFmtId="42" fontId="1" fillId="0" borderId="0" xfId="3" applyNumberFormat="1"/>
    <xf numFmtId="0" fontId="3" fillId="0" borderId="3" xfId="3" applyFont="1" applyBorder="1"/>
    <xf numFmtId="3" fontId="3" fillId="0" borderId="3" xfId="3" applyNumberFormat="1" applyFont="1" applyBorder="1"/>
    <xf numFmtId="164" fontId="11" fillId="0" borderId="0" xfId="3" applyNumberFormat="1" applyFont="1" applyAlignment="1">
      <alignment horizontal="center"/>
    </xf>
    <xf numFmtId="42" fontId="3" fillId="0" borderId="3" xfId="3" applyNumberFormat="1" applyFont="1" applyBorder="1"/>
    <xf numFmtId="164" fontId="8" fillId="0" borderId="2" xfId="3" applyNumberFormat="1" applyFont="1" applyBorder="1" applyAlignment="1">
      <alignment horizontal="center"/>
    </xf>
    <xf numFmtId="165" fontId="7" fillId="4" borderId="1" xfId="3" applyNumberFormat="1" applyFont="1" applyFill="1" applyBorder="1" applyAlignment="1">
      <alignment horizontal="center"/>
    </xf>
    <xf numFmtId="0" fontId="3" fillId="0" borderId="0" xfId="3" applyFont="1" applyAlignment="1">
      <alignment horizontal="left"/>
    </xf>
    <xf numFmtId="3" fontId="0" fillId="0" borderId="0" xfId="0" applyNumberFormat="1"/>
    <xf numFmtId="3" fontId="8" fillId="0" borderId="0" xfId="3" applyNumberFormat="1" applyFont="1"/>
    <xf numFmtId="44" fontId="0" fillId="0" borderId="0" xfId="0" applyNumberFormat="1"/>
    <xf numFmtId="43" fontId="0" fillId="0" borderId="0" xfId="0" applyNumberFormat="1"/>
    <xf numFmtId="44" fontId="1" fillId="0" borderId="0" xfId="3" applyNumberFormat="1"/>
    <xf numFmtId="43" fontId="1" fillId="0" borderId="0" xfId="3" applyNumberFormat="1"/>
    <xf numFmtId="41" fontId="3" fillId="5" borderId="2" xfId="3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5" borderId="2" xfId="3" applyFont="1" applyFill="1" applyBorder="1" applyAlignment="1">
      <alignment horizontal="center"/>
    </xf>
    <xf numFmtId="0" fontId="6" fillId="0" borderId="3" xfId="3" applyFont="1" applyBorder="1" applyAlignment="1">
      <alignment horizontal="center"/>
    </xf>
    <xf numFmtId="41" fontId="3" fillId="0" borderId="3" xfId="3" applyNumberFormat="1" applyFont="1" applyBorder="1"/>
    <xf numFmtId="166" fontId="0" fillId="0" borderId="2" xfId="0" applyNumberForma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42" fontId="8" fillId="0" borderId="0" xfId="3" applyNumberFormat="1" applyFont="1"/>
    <xf numFmtId="41" fontId="8" fillId="0" borderId="0" xfId="3" applyNumberFormat="1" applyFont="1"/>
    <xf numFmtId="3" fontId="7" fillId="4" borderId="1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0" xfId="0" applyNumberFormat="1"/>
    <xf numFmtId="167" fontId="0" fillId="0" borderId="0" xfId="0" applyNumberFormat="1"/>
  </cellXfs>
  <cellStyles count="5">
    <cellStyle name="Normal" xfId="0" builtinId="0"/>
    <cellStyle name="Normal 2" xfId="1" xr:uid="{1FBFB1CC-42DD-4BCB-B308-49A3121B9247}"/>
    <cellStyle name="Normal 3" xfId="2" xr:uid="{AA397CBE-AD9B-407C-8157-869440648E9F}"/>
    <cellStyle name="Normal 4" xfId="3" xr:uid="{974AC548-8D59-4CE1-978A-3DED515AFD7D}"/>
    <cellStyle name="Note 2" xfId="4" xr:uid="{2D65E3B5-32FB-4C6E-992E-3F79C3DC0B6F}"/>
  </cellStyles>
  <dxfs count="0"/>
  <tableStyles count="0" defaultTableStyle="TableStyleMedium2" defaultPivotStyle="PivotStyleLight16"/>
  <colors>
    <mruColors>
      <color rgb="FF0000FF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35AF-2E74-447E-9A5C-8BA8AC1368C3}">
  <sheetPr>
    <pageSetUpPr autoPageBreaks="0"/>
  </sheetPr>
  <dimension ref="B2:L65"/>
  <sheetViews>
    <sheetView showGridLines="0" tabSelected="1" zoomScaleNormal="100" workbookViewId="0">
      <selection activeCell="B2" sqref="B2"/>
    </sheetView>
  </sheetViews>
  <sheetFormatPr defaultRowHeight="15.6" outlineLevelRow="1" x14ac:dyDescent="0.3"/>
  <cols>
    <col min="1" max="2" width="2.59765625" customWidth="1"/>
    <col min="3" max="3" width="52" bestFit="1" customWidth="1"/>
    <col min="4" max="13" width="13.59765625" customWidth="1"/>
    <col min="14" max="14" width="2.59765625" customWidth="1"/>
  </cols>
  <sheetData>
    <row r="2" spans="2:12" ht="18" x14ac:dyDescent="0.35">
      <c r="B2" s="1" t="s">
        <v>49</v>
      </c>
    </row>
    <row r="3" spans="2:12" x14ac:dyDescent="0.3">
      <c r="B3" t="s">
        <v>0</v>
      </c>
    </row>
    <row r="5" spans="2:12" x14ac:dyDescent="0.3">
      <c r="B5" s="2" t="s">
        <v>29</v>
      </c>
      <c r="C5" s="2"/>
      <c r="D5" s="3" t="s">
        <v>6</v>
      </c>
      <c r="E5" s="3"/>
      <c r="F5" s="2"/>
      <c r="G5" s="2"/>
      <c r="H5" s="2"/>
      <c r="I5" s="2"/>
    </row>
    <row r="6" spans="2:12" outlineLevel="1" x14ac:dyDescent="0.3"/>
    <row r="7" spans="2:12" outlineLevel="1" x14ac:dyDescent="0.3">
      <c r="C7" t="s">
        <v>47</v>
      </c>
      <c r="D7" s="8" t="s">
        <v>3</v>
      </c>
      <c r="E7" s="9">
        <v>12000</v>
      </c>
    </row>
    <row r="8" spans="2:12" outlineLevel="1" x14ac:dyDescent="0.3"/>
    <row r="9" spans="2:12" outlineLevel="1" x14ac:dyDescent="0.3">
      <c r="C9" s="23" t="s">
        <v>30</v>
      </c>
      <c r="D9" s="8" t="s">
        <v>3</v>
      </c>
      <c r="E9" s="9">
        <v>1000000</v>
      </c>
    </row>
    <row r="10" spans="2:12" outlineLevel="1" x14ac:dyDescent="0.3">
      <c r="C10" s="23" t="s">
        <v>31</v>
      </c>
      <c r="D10" s="8" t="s">
        <v>5</v>
      </c>
      <c r="E10" s="32">
        <v>0.2</v>
      </c>
    </row>
    <row r="11" spans="2:12" outlineLevel="1" x14ac:dyDescent="0.3"/>
    <row r="12" spans="2:12" outlineLevel="1" x14ac:dyDescent="0.3">
      <c r="C12" t="s">
        <v>32</v>
      </c>
      <c r="D12" s="8" t="s">
        <v>3</v>
      </c>
      <c r="E12" s="9">
        <v>1000000</v>
      </c>
    </row>
    <row r="13" spans="2:12" outlineLevel="1" x14ac:dyDescent="0.3">
      <c r="C13" t="s">
        <v>33</v>
      </c>
      <c r="D13" s="8" t="s">
        <v>3</v>
      </c>
      <c r="E13" s="10">
        <v>10000000</v>
      </c>
    </row>
    <row r="14" spans="2:12" outlineLevel="1" x14ac:dyDescent="0.3"/>
    <row r="15" spans="2:12" outlineLevel="1" x14ac:dyDescent="0.3">
      <c r="C15" s="15"/>
      <c r="D15" s="16" t="s">
        <v>19</v>
      </c>
      <c r="E15" s="17"/>
      <c r="F15" s="17"/>
      <c r="H15" s="16" t="s">
        <v>20</v>
      </c>
      <c r="I15" s="17"/>
      <c r="J15" s="17"/>
      <c r="K15" s="17"/>
      <c r="L15" s="17"/>
    </row>
    <row r="16" spans="2:12" outlineLevel="1" x14ac:dyDescent="0.3">
      <c r="C16" s="18"/>
      <c r="D16" s="19" t="s">
        <v>8</v>
      </c>
      <c r="E16" s="19" t="s">
        <v>9</v>
      </c>
      <c r="F16" s="18"/>
      <c r="H16" s="19" t="s">
        <v>8</v>
      </c>
      <c r="I16" s="19" t="s">
        <v>26</v>
      </c>
      <c r="J16" s="19" t="s">
        <v>27</v>
      </c>
      <c r="K16" s="19" t="s">
        <v>9</v>
      </c>
      <c r="L16" s="18"/>
    </row>
    <row r="17" spans="2:12" outlineLevel="1" x14ac:dyDescent="0.3">
      <c r="C17" s="20" t="s">
        <v>10</v>
      </c>
      <c r="D17" s="21" t="s">
        <v>11</v>
      </c>
      <c r="E17" s="21" t="s">
        <v>12</v>
      </c>
      <c r="F17" s="21" t="s">
        <v>13</v>
      </c>
      <c r="H17" s="21" t="s">
        <v>11</v>
      </c>
      <c r="I17" s="21" t="s">
        <v>11</v>
      </c>
      <c r="J17" s="21" t="s">
        <v>11</v>
      </c>
      <c r="K17" s="21" t="s">
        <v>12</v>
      </c>
      <c r="L17" s="21" t="s">
        <v>13</v>
      </c>
    </row>
    <row r="18" spans="2:12" outlineLevel="1" x14ac:dyDescent="0.3">
      <c r="C18" s="22" t="s">
        <v>14</v>
      </c>
      <c r="D18" s="23"/>
      <c r="E18" s="23"/>
      <c r="F18" s="23"/>
      <c r="H18" s="23"/>
      <c r="K18" s="23"/>
      <c r="L18" s="23"/>
    </row>
    <row r="19" spans="2:12" outlineLevel="1" x14ac:dyDescent="0.3">
      <c r="C19" s="12" t="s">
        <v>48</v>
      </c>
      <c r="D19" s="49">
        <v>1200000</v>
      </c>
      <c r="E19" s="13">
        <f>D19/$D$27</f>
        <v>0.9</v>
      </c>
      <c r="F19" s="47">
        <f>E19*$E$7</f>
        <v>10800</v>
      </c>
      <c r="H19" s="25">
        <f>D19</f>
        <v>1200000</v>
      </c>
      <c r="I19" s="24">
        <v>0</v>
      </c>
      <c r="J19" s="25">
        <f>SUM(H19:I19)</f>
        <v>1200000</v>
      </c>
      <c r="K19" s="13">
        <f>J19/$J$27</f>
        <v>0.9</v>
      </c>
      <c r="L19" s="47">
        <f>K19*$E$7</f>
        <v>10800</v>
      </c>
    </row>
    <row r="20" spans="2:12" outlineLevel="1" x14ac:dyDescent="0.3">
      <c r="C20" s="12"/>
      <c r="D20" s="25"/>
      <c r="E20" s="13"/>
      <c r="F20" s="11"/>
      <c r="H20" s="25"/>
      <c r="J20" s="25"/>
      <c r="K20" s="13"/>
      <c r="L20" s="11"/>
    </row>
    <row r="21" spans="2:12" outlineLevel="1" x14ac:dyDescent="0.3">
      <c r="C21" s="33" t="s">
        <v>16</v>
      </c>
      <c r="D21" s="25"/>
      <c r="E21" s="13"/>
      <c r="F21" s="11"/>
      <c r="H21" s="25"/>
      <c r="J21" s="25"/>
      <c r="K21" s="13"/>
      <c r="L21" s="11"/>
    </row>
    <row r="22" spans="2:12" outlineLevel="1" x14ac:dyDescent="0.3">
      <c r="C22" s="12" t="s">
        <v>17</v>
      </c>
      <c r="D22" s="49">
        <v>133333.33333333334</v>
      </c>
      <c r="E22" s="13">
        <f>D22/$D$27</f>
        <v>0.10000000000000002</v>
      </c>
      <c r="F22" s="48">
        <f t="shared" ref="F22" si="0">E22*$E$7</f>
        <v>1200.0000000000002</v>
      </c>
      <c r="H22" s="25">
        <f>D22</f>
        <v>133333.33333333334</v>
      </c>
      <c r="I22" s="24">
        <v>0</v>
      </c>
      <c r="J22" s="25">
        <f t="shared" ref="J22" si="1">SUM(H22:I22)</f>
        <v>133333.33333333334</v>
      </c>
      <c r="K22" s="13">
        <f>J22/$J$27</f>
        <v>0.10000000000000002</v>
      </c>
      <c r="L22" s="48">
        <f t="shared" ref="L22" si="2">K22*$E$7</f>
        <v>1200.0000000000002</v>
      </c>
    </row>
    <row r="23" spans="2:12" outlineLevel="1" x14ac:dyDescent="0.3">
      <c r="C23" s="12"/>
      <c r="D23" s="25"/>
      <c r="E23" s="13"/>
      <c r="F23" s="11"/>
      <c r="H23" s="25"/>
      <c r="J23" s="25"/>
      <c r="K23" s="13"/>
      <c r="L23" s="11"/>
    </row>
    <row r="24" spans="2:12" outlineLevel="1" x14ac:dyDescent="0.3">
      <c r="C24" s="22" t="s">
        <v>15</v>
      </c>
      <c r="D24" s="25"/>
      <c r="E24" s="13"/>
      <c r="F24" s="11"/>
      <c r="H24" s="25"/>
      <c r="J24" s="25"/>
      <c r="K24" s="13"/>
      <c r="L24" s="11"/>
    </row>
    <row r="25" spans="2:12" outlineLevel="1" x14ac:dyDescent="0.3">
      <c r="C25" s="12" t="s">
        <v>22</v>
      </c>
      <c r="D25" s="24">
        <v>0</v>
      </c>
      <c r="E25" s="13">
        <f>D25/$D$27</f>
        <v>0</v>
      </c>
      <c r="F25" s="48">
        <f t="shared" ref="F25:F26" si="3">E25*$E$7</f>
        <v>0</v>
      </c>
      <c r="H25" s="24">
        <v>0</v>
      </c>
      <c r="I25" s="24">
        <v>0</v>
      </c>
      <c r="J25" s="25">
        <f t="shared" ref="J25:J26" si="4">SUM(H25:I25)</f>
        <v>0</v>
      </c>
      <c r="K25" s="13">
        <f>J25/$J$27</f>
        <v>0</v>
      </c>
      <c r="L25" s="48">
        <f t="shared" ref="L25:L26" si="5">K25*$E$7</f>
        <v>0</v>
      </c>
    </row>
    <row r="26" spans="2:12" outlineLevel="1" x14ac:dyDescent="0.3">
      <c r="C26" s="12" t="s">
        <v>23</v>
      </c>
      <c r="D26" s="24">
        <v>0</v>
      </c>
      <c r="E26" s="31">
        <f>D26/$D$27</f>
        <v>0</v>
      </c>
      <c r="F26" s="48">
        <f t="shared" si="3"/>
        <v>0</v>
      </c>
      <c r="H26" s="24">
        <v>0</v>
      </c>
      <c r="I26" s="24">
        <v>0</v>
      </c>
      <c r="J26" s="25">
        <f t="shared" si="4"/>
        <v>0</v>
      </c>
      <c r="K26" s="31">
        <f>J26/$J$27</f>
        <v>0</v>
      </c>
      <c r="L26" s="48">
        <f t="shared" si="5"/>
        <v>0</v>
      </c>
    </row>
    <row r="27" spans="2:12" outlineLevel="1" x14ac:dyDescent="0.3">
      <c r="C27" s="27" t="s">
        <v>18</v>
      </c>
      <c r="D27" s="28">
        <f>SUM(D19:D26)</f>
        <v>1333333.3333333333</v>
      </c>
      <c r="E27" s="29">
        <f>SUM(E19:E26)</f>
        <v>1</v>
      </c>
      <c r="F27" s="30">
        <f>SUM(F19:F26)</f>
        <v>12000</v>
      </c>
      <c r="H27" s="28">
        <f>SUM(H19:H26)</f>
        <v>1333333.3333333333</v>
      </c>
      <c r="I27" s="28">
        <f>SUM(I19:I26)</f>
        <v>0</v>
      </c>
      <c r="J27" s="28">
        <f>SUM(J19:J26)</f>
        <v>1333333.3333333333</v>
      </c>
      <c r="K27" s="29">
        <f>SUM(K19:K26)</f>
        <v>1</v>
      </c>
      <c r="L27" s="30">
        <f>SUM(L19:L26)</f>
        <v>12000</v>
      </c>
    </row>
    <row r="29" spans="2:12" x14ac:dyDescent="0.3">
      <c r="B29" s="2" t="s">
        <v>21</v>
      </c>
      <c r="C29" s="2"/>
      <c r="D29" s="3" t="s">
        <v>6</v>
      </c>
      <c r="E29" s="3"/>
      <c r="F29" s="2"/>
      <c r="G29" s="2"/>
      <c r="H29" s="2"/>
      <c r="I29" s="2"/>
    </row>
    <row r="30" spans="2:12" outlineLevel="1" x14ac:dyDescent="0.3"/>
    <row r="31" spans="2:12" outlineLevel="1" x14ac:dyDescent="0.3">
      <c r="C31" s="23" t="s">
        <v>2</v>
      </c>
      <c r="D31" s="8" t="s">
        <v>3</v>
      </c>
      <c r="E31" s="9">
        <v>5000000</v>
      </c>
    </row>
    <row r="32" spans="2:12" outlineLevel="1" x14ac:dyDescent="0.3">
      <c r="C32" s="23" t="s">
        <v>51</v>
      </c>
      <c r="D32" s="8" t="s">
        <v>3</v>
      </c>
      <c r="E32" s="10">
        <v>10000000</v>
      </c>
      <c r="G32" s="51"/>
      <c r="H32" s="51"/>
    </row>
    <row r="33" spans="3:12" outlineLevel="1" x14ac:dyDescent="0.3">
      <c r="C33" s="23" t="s">
        <v>50</v>
      </c>
      <c r="D33" s="8" t="s">
        <v>3</v>
      </c>
      <c r="E33" s="11">
        <f>E31+E32</f>
        <v>15000000</v>
      </c>
      <c r="G33" s="52"/>
      <c r="H33" s="52"/>
    </row>
    <row r="34" spans="3:12" outlineLevel="1" x14ac:dyDescent="0.3">
      <c r="C34" s="23"/>
      <c r="D34" s="8"/>
      <c r="E34" s="11"/>
    </row>
    <row r="35" spans="3:12" outlineLevel="1" x14ac:dyDescent="0.3">
      <c r="C35" s="23" t="s">
        <v>34</v>
      </c>
      <c r="D35" s="8" t="s">
        <v>35</v>
      </c>
      <c r="E35" s="38">
        <f>E32/J27</f>
        <v>7.5</v>
      </c>
    </row>
    <row r="36" spans="3:12" outlineLevel="1" x14ac:dyDescent="0.3">
      <c r="C36" s="23" t="s">
        <v>36</v>
      </c>
      <c r="D36" s="8" t="s">
        <v>35</v>
      </c>
      <c r="E36" s="39">
        <f>E35*(1-E10)</f>
        <v>6</v>
      </c>
    </row>
    <row r="37" spans="3:12" outlineLevel="1" x14ac:dyDescent="0.3">
      <c r="C37" s="23" t="s">
        <v>37</v>
      </c>
      <c r="D37" s="8" t="s">
        <v>35</v>
      </c>
      <c r="E37" s="39">
        <f>E13/J27</f>
        <v>7.5</v>
      </c>
    </row>
    <row r="38" spans="3:12" outlineLevel="1" x14ac:dyDescent="0.3">
      <c r="C38" s="23"/>
      <c r="D38" s="8"/>
      <c r="E38" s="11"/>
    </row>
    <row r="39" spans="3:12" outlineLevel="1" x14ac:dyDescent="0.3">
      <c r="C39" s="20" t="s">
        <v>42</v>
      </c>
      <c r="D39" s="42"/>
      <c r="E39" s="40" t="s">
        <v>7</v>
      </c>
      <c r="F39" s="7" t="s">
        <v>40</v>
      </c>
      <c r="G39" s="7" t="s">
        <v>41</v>
      </c>
      <c r="H39" s="50"/>
      <c r="I39" s="50"/>
    </row>
    <row r="40" spans="3:12" outlineLevel="1" x14ac:dyDescent="0.3">
      <c r="C40" s="12" t="s">
        <v>38</v>
      </c>
      <c r="D40" s="8"/>
      <c r="E40" s="11">
        <f>E9/E36</f>
        <v>166666.66666666666</v>
      </c>
      <c r="F40" s="4">
        <f>E40*$E$35</f>
        <v>1250000</v>
      </c>
      <c r="G40" s="41">
        <f>F40/E9</f>
        <v>1.25</v>
      </c>
      <c r="H40" s="4"/>
      <c r="I40" s="4"/>
    </row>
    <row r="41" spans="3:12" outlineLevel="1" x14ac:dyDescent="0.3">
      <c r="C41" s="12" t="s">
        <v>39</v>
      </c>
      <c r="D41" s="8"/>
      <c r="E41" s="11">
        <f>E12/E37</f>
        <v>133333.33333333334</v>
      </c>
      <c r="F41" s="14">
        <f t="shared" ref="F41:F42" si="6">E41*$E$35</f>
        <v>1000000.0000000001</v>
      </c>
      <c r="G41" s="41">
        <f>F41/E12</f>
        <v>1.0000000000000002</v>
      </c>
      <c r="H41" s="14"/>
      <c r="I41" s="14"/>
    </row>
    <row r="42" spans="3:12" outlineLevel="1" x14ac:dyDescent="0.3">
      <c r="C42" s="12" t="s">
        <v>43</v>
      </c>
      <c r="D42" s="8"/>
      <c r="E42" s="11">
        <f>E31/E35</f>
        <v>666666.66666666663</v>
      </c>
      <c r="F42" s="14">
        <f t="shared" si="6"/>
        <v>5000000</v>
      </c>
      <c r="G42" s="45">
        <f>F42/E31</f>
        <v>1</v>
      </c>
      <c r="H42" s="14"/>
      <c r="I42" s="14"/>
    </row>
    <row r="43" spans="3:12" outlineLevel="1" x14ac:dyDescent="0.3">
      <c r="C43" s="27" t="s">
        <v>1</v>
      </c>
      <c r="D43" s="43"/>
      <c r="E43" s="44">
        <f>SUM(E40:E42)</f>
        <v>966666.66666666663</v>
      </c>
      <c r="F43" s="6">
        <f>SUM(F40:F42)</f>
        <v>7250000</v>
      </c>
      <c r="G43" s="46"/>
      <c r="H43" s="51"/>
      <c r="I43" s="51"/>
    </row>
    <row r="44" spans="3:12" outlineLevel="1" x14ac:dyDescent="0.3">
      <c r="C44" s="23"/>
      <c r="D44" s="8"/>
      <c r="E44" s="11"/>
    </row>
    <row r="45" spans="3:12" outlineLevel="1" x14ac:dyDescent="0.3">
      <c r="C45" s="23" t="s">
        <v>52</v>
      </c>
      <c r="D45" s="8" t="s">
        <v>7</v>
      </c>
      <c r="E45" s="11">
        <f>J19+SUM(J25:J26)+E43</f>
        <v>2166666.6666666665</v>
      </c>
      <c r="J45" s="36"/>
    </row>
    <row r="46" spans="3:12" outlineLevel="1" x14ac:dyDescent="0.3">
      <c r="C46" s="23" t="s">
        <v>44</v>
      </c>
      <c r="D46" s="8" t="s">
        <v>5</v>
      </c>
      <c r="E46" s="32">
        <v>0.2</v>
      </c>
    </row>
    <row r="47" spans="3:12" outlineLevel="1" x14ac:dyDescent="0.3">
      <c r="C47" s="23" t="s">
        <v>45</v>
      </c>
      <c r="D47" s="8" t="s">
        <v>7</v>
      </c>
      <c r="E47" s="11">
        <f>E45/(1-E46)</f>
        <v>2708333.333333333</v>
      </c>
      <c r="G47" s="37"/>
    </row>
    <row r="48" spans="3:12" outlineLevel="1" x14ac:dyDescent="0.3">
      <c r="C48" s="23" t="s">
        <v>46</v>
      </c>
      <c r="D48" s="8" t="s">
        <v>7</v>
      </c>
      <c r="E48" s="11">
        <f>E47-E45-J22</f>
        <v>408333.33333333314</v>
      </c>
      <c r="L48" s="5"/>
    </row>
    <row r="49" spans="3:12" outlineLevel="1" x14ac:dyDescent="0.3">
      <c r="C49" s="23"/>
      <c r="D49" s="8"/>
      <c r="E49" s="13"/>
    </row>
    <row r="50" spans="3:12" outlineLevel="1" x14ac:dyDescent="0.3">
      <c r="C50" s="23" t="s">
        <v>4</v>
      </c>
      <c r="D50" s="8" t="s">
        <v>3</v>
      </c>
      <c r="E50" s="11">
        <f>E47*E35</f>
        <v>20312499.999999996</v>
      </c>
    </row>
    <row r="51" spans="3:12" outlineLevel="1" x14ac:dyDescent="0.3"/>
    <row r="52" spans="3:12" outlineLevel="1" x14ac:dyDescent="0.3">
      <c r="C52" s="15"/>
      <c r="D52" s="16" t="s">
        <v>24</v>
      </c>
      <c r="E52" s="17"/>
      <c r="F52" s="17"/>
      <c r="H52" s="16" t="s">
        <v>25</v>
      </c>
      <c r="I52" s="17"/>
      <c r="J52" s="17"/>
      <c r="K52" s="17"/>
      <c r="L52" s="17"/>
    </row>
    <row r="53" spans="3:12" outlineLevel="1" x14ac:dyDescent="0.3">
      <c r="C53" s="18"/>
      <c r="D53" s="19" t="s">
        <v>8</v>
      </c>
      <c r="E53" s="19" t="s">
        <v>9</v>
      </c>
      <c r="F53" s="18"/>
      <c r="H53" s="19" t="s">
        <v>8</v>
      </c>
      <c r="I53" s="19" t="s">
        <v>26</v>
      </c>
      <c r="J53" s="19" t="s">
        <v>27</v>
      </c>
      <c r="K53" s="19" t="s">
        <v>9</v>
      </c>
      <c r="L53" s="18"/>
    </row>
    <row r="54" spans="3:12" outlineLevel="1" x14ac:dyDescent="0.3">
      <c r="C54" s="20" t="s">
        <v>10</v>
      </c>
      <c r="D54" s="21" t="s">
        <v>11</v>
      </c>
      <c r="E54" s="21" t="s">
        <v>12</v>
      </c>
      <c r="F54" s="21" t="s">
        <v>13</v>
      </c>
      <c r="H54" s="21" t="s">
        <v>11</v>
      </c>
      <c r="I54" s="21" t="s">
        <v>11</v>
      </c>
      <c r="J54" s="21" t="s">
        <v>11</v>
      </c>
      <c r="K54" s="21" t="s">
        <v>12</v>
      </c>
      <c r="L54" s="21" t="s">
        <v>13</v>
      </c>
    </row>
    <row r="55" spans="3:12" outlineLevel="1" x14ac:dyDescent="0.3">
      <c r="C55" s="22" t="s">
        <v>14</v>
      </c>
      <c r="D55" s="23"/>
      <c r="E55" s="23"/>
      <c r="F55" s="23"/>
      <c r="H55" s="23"/>
      <c r="K55" s="23"/>
      <c r="L55" s="23"/>
    </row>
    <row r="56" spans="3:12" outlineLevel="1" x14ac:dyDescent="0.3">
      <c r="C56" s="12" t="s">
        <v>48</v>
      </c>
      <c r="D56" s="25">
        <f>H19</f>
        <v>1200000</v>
      </c>
      <c r="E56" s="13">
        <f>D56/$D$65</f>
        <v>0.9</v>
      </c>
      <c r="F56" s="26">
        <f>E56*$E$32</f>
        <v>9000000</v>
      </c>
      <c r="H56" s="25">
        <f>D56</f>
        <v>1200000</v>
      </c>
      <c r="I56" s="24">
        <v>0</v>
      </c>
      <c r="J56" s="25">
        <f>SUM(H56:I56)</f>
        <v>1200000</v>
      </c>
      <c r="K56" s="13">
        <f>J56/$J$65</f>
        <v>0.44307692307692315</v>
      </c>
      <c r="L56" s="26">
        <f>K56*$E$50</f>
        <v>9000000</v>
      </c>
    </row>
    <row r="57" spans="3:12" outlineLevel="1" x14ac:dyDescent="0.3">
      <c r="C57" s="12"/>
      <c r="D57" s="25"/>
      <c r="E57" s="13"/>
      <c r="F57" s="11"/>
      <c r="H57" s="25"/>
      <c r="K57" s="13"/>
      <c r="L57" s="11"/>
    </row>
    <row r="58" spans="3:12" outlineLevel="1" x14ac:dyDescent="0.3">
      <c r="C58" s="33" t="s">
        <v>16</v>
      </c>
      <c r="D58" s="25"/>
      <c r="E58" s="13"/>
      <c r="F58" s="11"/>
      <c r="H58" s="25"/>
      <c r="K58" s="13"/>
      <c r="L58" s="11"/>
    </row>
    <row r="59" spans="3:12" outlineLevel="1" x14ac:dyDescent="0.3">
      <c r="C59" s="12" t="s">
        <v>17</v>
      </c>
      <c r="D59" s="25">
        <f>H22</f>
        <v>133333.33333333334</v>
      </c>
      <c r="E59" s="13">
        <f>D59/$D$65</f>
        <v>0.10000000000000002</v>
      </c>
      <c r="F59" s="11">
        <f t="shared" ref="F59" si="7">E59*$E$32</f>
        <v>1000000.0000000002</v>
      </c>
      <c r="H59" s="25">
        <f>D59</f>
        <v>133333.33333333334</v>
      </c>
      <c r="I59" s="25">
        <f>E48</f>
        <v>408333.33333333314</v>
      </c>
      <c r="J59" s="25">
        <f>SUM(H59:I59)</f>
        <v>541666.66666666651</v>
      </c>
      <c r="K59" s="13">
        <f>J59/$J$65</f>
        <v>0.19999999999999996</v>
      </c>
      <c r="L59" s="11">
        <f>K59*$E$50</f>
        <v>4062499.9999999981</v>
      </c>
    </row>
    <row r="60" spans="3:12" outlineLevel="1" x14ac:dyDescent="0.3">
      <c r="C60" s="12"/>
      <c r="D60" s="25"/>
      <c r="E60" s="13"/>
      <c r="F60" s="11"/>
      <c r="H60" s="25"/>
      <c r="K60" s="13"/>
      <c r="L60" s="11"/>
    </row>
    <row r="61" spans="3:12" outlineLevel="1" x14ac:dyDescent="0.3">
      <c r="C61" s="22" t="s">
        <v>15</v>
      </c>
      <c r="D61" s="25"/>
      <c r="E61" s="13"/>
      <c r="F61" s="11"/>
      <c r="H61" s="25"/>
      <c r="J61" s="34"/>
      <c r="K61" s="13"/>
      <c r="L61" s="11"/>
    </row>
    <row r="62" spans="3:12" outlineLevel="1" x14ac:dyDescent="0.3">
      <c r="C62" s="12" t="s">
        <v>22</v>
      </c>
      <c r="D62" s="35">
        <f>J25</f>
        <v>0</v>
      </c>
      <c r="E62" s="13">
        <f>D62/$D$65</f>
        <v>0</v>
      </c>
      <c r="F62" s="11">
        <f>E62*$E$32</f>
        <v>0</v>
      </c>
      <c r="H62" s="25">
        <f>D62</f>
        <v>0</v>
      </c>
      <c r="I62" s="35">
        <f>E40</f>
        <v>166666.66666666666</v>
      </c>
      <c r="J62" s="25">
        <f t="shared" ref="J62:J64" si="8">SUM(H62:I62)</f>
        <v>166666.66666666666</v>
      </c>
      <c r="K62" s="13">
        <f t="shared" ref="K62:K64" si="9">J62/$J$65</f>
        <v>6.1538461538461542E-2</v>
      </c>
      <c r="L62" s="11">
        <f t="shared" ref="L62:L64" si="10">K62*$E$50</f>
        <v>1249999.9999999998</v>
      </c>
    </row>
    <row r="63" spans="3:12" outlineLevel="1" x14ac:dyDescent="0.3">
      <c r="C63" s="12" t="s">
        <v>23</v>
      </c>
      <c r="D63" s="35">
        <f>J26</f>
        <v>0</v>
      </c>
      <c r="E63" s="13">
        <f>D63/$D$65</f>
        <v>0</v>
      </c>
      <c r="F63" s="11">
        <f>E63*$E$32</f>
        <v>0</v>
      </c>
      <c r="H63" s="25">
        <f>D63</f>
        <v>0</v>
      </c>
      <c r="I63" s="35">
        <f t="shared" ref="I63:I64" si="11">E41</f>
        <v>133333.33333333334</v>
      </c>
      <c r="J63" s="25">
        <f t="shared" si="8"/>
        <v>133333.33333333334</v>
      </c>
      <c r="K63" s="13">
        <f t="shared" si="9"/>
        <v>4.9230769230769238E-2</v>
      </c>
      <c r="L63" s="11">
        <f t="shared" si="10"/>
        <v>1000000</v>
      </c>
    </row>
    <row r="64" spans="3:12" outlineLevel="1" x14ac:dyDescent="0.3">
      <c r="C64" s="12" t="s">
        <v>28</v>
      </c>
      <c r="D64" s="24">
        <v>0</v>
      </c>
      <c r="E64" s="31">
        <f>D64/$D$65</f>
        <v>0</v>
      </c>
      <c r="F64" s="11">
        <f>E64*$E$32</f>
        <v>0</v>
      </c>
      <c r="H64" s="25">
        <f>D64</f>
        <v>0</v>
      </c>
      <c r="I64" s="35">
        <f t="shared" si="11"/>
        <v>666666.66666666663</v>
      </c>
      <c r="J64" s="25">
        <f t="shared" si="8"/>
        <v>666666.66666666663</v>
      </c>
      <c r="K64" s="31">
        <f t="shared" si="9"/>
        <v>0.24615384615384617</v>
      </c>
      <c r="L64" s="11">
        <f t="shared" si="10"/>
        <v>4999999.9999999991</v>
      </c>
    </row>
    <row r="65" spans="3:12" outlineLevel="1" x14ac:dyDescent="0.3">
      <c r="C65" s="27" t="s">
        <v>18</v>
      </c>
      <c r="D65" s="28">
        <f>SUM(D56:D64)</f>
        <v>1333333.3333333333</v>
      </c>
      <c r="E65" s="29">
        <f>SUM(E56:E64)</f>
        <v>1</v>
      </c>
      <c r="F65" s="30">
        <f>SUM(F56:F64)</f>
        <v>10000000</v>
      </c>
      <c r="H65" s="28">
        <f>SUM(H56:H64)</f>
        <v>1333333.3333333333</v>
      </c>
      <c r="I65" s="28">
        <f>SUM(I56:I64)</f>
        <v>1374999.9999999998</v>
      </c>
      <c r="J65" s="28">
        <f>SUM(J56:J64)</f>
        <v>2708333.333333333</v>
      </c>
      <c r="K65" s="29">
        <f>SUM(K56:K64)</f>
        <v>1</v>
      </c>
      <c r="L65" s="30">
        <f>SUM(L56:L64)</f>
        <v>20312499.999999996</v>
      </c>
    </row>
  </sheetData>
  <dataValidations count="1">
    <dataValidation type="decimal" allowBlank="1" showInputMessage="1" showErrorMessage="1" sqref="E10" xr:uid="{8415F5A3-4BA5-4338-8088-9C961237919E}">
      <formula1>0</formula1>
      <formula2>1</formula2>
    </dataValidation>
  </dataValidations>
  <pageMargins left="0.7" right="0.7" top="0.75" bottom="0.75" header="0.3" footer="0.3"/>
  <pageSetup scale="42" orientation="portrait" horizontalDpi="1200" verticalDpi="1200" r:id="rId1"/>
  <rowBreaks count="1" manualBreakCount="1">
    <brk id="2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Cap_Table</vt:lpstr>
      <vt:lpstr>Cap_Table!Print_Area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BIWS</dc:creator>
  <cp:lastModifiedBy>Brian DeChesare</cp:lastModifiedBy>
  <dcterms:created xsi:type="dcterms:W3CDTF">2022-04-07T18:15:30Z</dcterms:created>
  <dcterms:modified xsi:type="dcterms:W3CDTF">2024-01-02T22:20:14Z</dcterms:modified>
</cp:coreProperties>
</file>