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Dropbox\Projects\Xianbo-Nazanin\Bentcrystal\"/>
    </mc:Choice>
  </mc:AlternateContent>
  <xr:revisionPtr revIDLastSave="0" documentId="13_ncr:1_{0349AED8-2671-419C-AD6B-A81DD0E3B29E}" xr6:coauthVersionLast="45" xr6:coauthVersionMax="45" xr10:uidLastSave="{00000000-0000-0000-0000-000000000000}"/>
  <bookViews>
    <workbookView xWindow="14280" yWindow="228" windowWidth="27000" windowHeight="16452" xr2:uid="{00000000-000D-0000-FFFF-FFFF00000000}"/>
  </bookViews>
  <sheets>
    <sheet name="Optimization" sheetId="2" r:id="rId1"/>
  </sheets>
  <definedNames>
    <definedName name="bending_h">Optimization!$B$9</definedName>
    <definedName name="bending_k">Optimization!$B$10</definedName>
    <definedName name="bending_l">Optimization!$B$11</definedName>
    <definedName name="chi_inf">Optimization!#REF!</definedName>
    <definedName name="chi_inf_2">Optimization!#REF!</definedName>
    <definedName name="chi_p">Optimization!#REF!</definedName>
    <definedName name="eq_inf">Optimization!#REF!</definedName>
    <definedName name="eq_inf_2">Optimization!#REF!</definedName>
    <definedName name="eq_p">Optimization!#REF!</definedName>
    <definedName name="expansion">Optimization!#REF!</definedName>
    <definedName name="Radius_Crystal1">Optimization!#REF!</definedName>
    <definedName name="Radius_crystal2">Optimization!#REF!</definedName>
    <definedName name="ref_h">Optimization!$B$4</definedName>
    <definedName name="ref_k">Optimization!$B$5</definedName>
    <definedName name="ref_l">Optimization!$B$6</definedName>
    <definedName name="solver_adj" localSheetId="0" hidden="1">Optimization!#REF!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Optimization!#REF!</definedName>
    <definedName name="solver_lhs2" localSheetId="0" hidden="1">Optimization!#REF!</definedName>
    <definedName name="solver_lhs3" localSheetId="0" hidden="1">Optimization!#REF!</definedName>
    <definedName name="solver_lhs4" localSheetId="0" hidden="1">Optimization!#REF!</definedName>
    <definedName name="solver_lhs5" localSheetId="0" hidden="1">Optimization!#REF!</definedName>
    <definedName name="solver_lhs6" localSheetId="0" hidden="1">Optimization!#REF!</definedName>
    <definedName name="solver_lhs7" localSheetId="0" hidden="1">Optimization!#REF!</definedName>
    <definedName name="solver_lhs8" localSheetId="0" hidden="1">Optimization!#REF!</definedName>
    <definedName name="solver_lhs9" localSheetId="0" hidden="1">Optimization!#REF!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Optimization!#REF!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Radius_crystal2</definedName>
    <definedName name="solver_rhs2" localSheetId="0" hidden="1">0.01</definedName>
    <definedName name="solver_rhs3" localSheetId="0" hidden="1">Thickness_crystal1</definedName>
    <definedName name="solver_rhs4" localSheetId="0" hidden="1">Thickness_crystal1</definedName>
    <definedName name="solver_rhs5" localSheetId="0" hidden="1">Thickness_crystal1</definedName>
    <definedName name="solver_rhs6" localSheetId="0" hidden="1">Thickness_crystal1</definedName>
    <definedName name="solver_rhs7" localSheetId="0" hidden="1">Thickness_crystal1</definedName>
    <definedName name="solver_rhs8" localSheetId="0" hidden="1">Thickness_crystal1</definedName>
    <definedName name="solver_rhs9" localSheetId="0" hidden="1">Optimization!#REF!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theta_B">Optimization!$B$7</definedName>
    <definedName name="Thickness_crystal1">Optimization!#REF!</definedName>
    <definedName name="Thickness_crystal2">Optimization!#REF!</definedName>
    <definedName name="Total_int_ref">Optimization!#REF!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2" l="1"/>
  <c r="B17" i="2"/>
  <c r="B16" i="2"/>
  <c r="B15" i="2"/>
  <c r="B38" i="2" l="1"/>
  <c r="B39" i="2"/>
  <c r="B8" i="2"/>
  <c r="B36" i="2" l="1"/>
  <c r="B35" i="2"/>
  <c r="B34" i="2"/>
  <c r="B7" i="2"/>
  <c r="B30" i="2" l="1"/>
  <c r="B29" i="2"/>
  <c r="B28" i="2"/>
  <c r="B42" i="2" l="1"/>
  <c r="B37" i="2"/>
  <c r="B18" i="2" l="1"/>
  <c r="B20" i="2"/>
  <c r="B19" i="2"/>
  <c r="B23" i="2" l="1"/>
  <c r="B22" i="2"/>
  <c r="B25" i="2"/>
  <c r="B26" i="2"/>
  <c r="B27" i="2"/>
  <c r="B21" i="2"/>
  <c r="B45" i="2" l="1"/>
  <c r="B66" i="2" s="1"/>
  <c r="B61" i="2"/>
  <c r="B41" i="2"/>
  <c r="B49" i="2"/>
  <c r="B52" i="2"/>
  <c r="B32" i="2"/>
  <c r="B31" i="2"/>
  <c r="B33" i="2"/>
  <c r="B60" i="2" l="1"/>
  <c r="B56" i="2"/>
  <c r="B46" i="2"/>
  <c r="B59" i="2"/>
  <c r="B55" i="2"/>
  <c r="B43" i="2"/>
  <c r="B58" i="2"/>
  <c r="B54" i="2"/>
  <c r="B53" i="2"/>
  <c r="B50" i="2"/>
  <c r="B57" i="2"/>
  <c r="B51" i="2"/>
  <c r="B48" i="2"/>
  <c r="B47" i="2"/>
  <c r="B44" i="2"/>
  <c r="B62" i="2" l="1"/>
  <c r="B14" i="2" s="1"/>
  <c r="B65" i="2"/>
  <c r="B64" i="2"/>
  <c r="B63" i="2"/>
</calcChain>
</file>

<file path=xl/sharedStrings.xml><?xml version="1.0" encoding="utf-8"?>
<sst xmlns="http://schemas.openxmlformats.org/spreadsheetml/2006/main" count="77" uniqueCount="73">
  <si>
    <t>Energy (keV)</t>
  </si>
  <si>
    <t>θB (°)</t>
  </si>
  <si>
    <t>Crystal material</t>
  </si>
  <si>
    <t>Si</t>
  </si>
  <si>
    <t>Material</t>
  </si>
  <si>
    <t>Inputs</t>
  </si>
  <si>
    <t>Reflection, h</t>
  </si>
  <si>
    <t>Reflection, k</t>
  </si>
  <si>
    <t>Reflection, l</t>
  </si>
  <si>
    <t>C factor</t>
  </si>
  <si>
    <t>sc</t>
  </si>
  <si>
    <t>s11</t>
  </si>
  <si>
    <t>s22</t>
  </si>
  <si>
    <t>s33</t>
  </si>
  <si>
    <t>s13</t>
  </si>
  <si>
    <t>s12</t>
  </si>
  <si>
    <t>s23</t>
  </si>
  <si>
    <t>s14</t>
  </si>
  <si>
    <t>s15</t>
  </si>
  <si>
    <t>s16</t>
  </si>
  <si>
    <t>s24</t>
  </si>
  <si>
    <t>s25</t>
  </si>
  <si>
    <t>s26</t>
  </si>
  <si>
    <t>s34</t>
  </si>
  <si>
    <t>s35</t>
  </si>
  <si>
    <t>s36</t>
  </si>
  <si>
    <t>s56</t>
  </si>
  <si>
    <t>s46</t>
  </si>
  <si>
    <t>s45</t>
  </si>
  <si>
    <t>s44</t>
  </si>
  <si>
    <t>s55</t>
  </si>
  <si>
    <t>s66</t>
  </si>
  <si>
    <t>s'31</t>
  </si>
  <si>
    <t>s'32</t>
  </si>
  <si>
    <t>s'63</t>
  </si>
  <si>
    <t>s'43</t>
  </si>
  <si>
    <t>s'21</t>
  </si>
  <si>
    <t>Lattice spacing (m)</t>
  </si>
  <si>
    <t>Ge</t>
  </si>
  <si>
    <t>C</t>
  </si>
  <si>
    <t>other</t>
  </si>
  <si>
    <t>no input</t>
  </si>
  <si>
    <t>┴ ref, h</t>
  </si>
  <si>
    <t>┴ ref, k</t>
  </si>
  <si>
    <t xml:space="preserve">┴ ref, l </t>
  </si>
  <si>
    <t>For geometry only</t>
  </si>
  <si>
    <t>Data block, don't change</t>
  </si>
  <si>
    <r>
      <t xml:space="preserve">χ </t>
    </r>
    <r>
      <rPr>
        <b/>
        <sz val="11"/>
        <color theme="1"/>
        <rFont val="Times New Roman"/>
        <family val="1"/>
      </rPr>
      <t>(deg)</t>
    </r>
  </si>
  <si>
    <r>
      <t>Poisson's ratio (</t>
    </r>
    <r>
      <rPr>
        <b/>
        <sz val="11"/>
        <color rgb="FFFF0000"/>
        <rFont val="Calibri"/>
        <family val="2"/>
      </rPr>
      <t>ν</t>
    </r>
    <r>
      <rPr>
        <b/>
        <i/>
        <vertAlign val="subscript"/>
        <sz val="11"/>
        <color rgb="FFFF0000"/>
        <rFont val="Times New Roman"/>
        <family val="1"/>
      </rPr>
      <t>ZX</t>
    </r>
    <r>
      <rPr>
        <b/>
        <sz val="11"/>
        <color rgb="FFFF0000"/>
        <rFont val="Times New Roman"/>
        <family val="1"/>
      </rPr>
      <t>)</t>
    </r>
  </si>
  <si>
    <r>
      <rPr>
        <i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1"/>
      </rPr>
      <t>, Surface, h</t>
    </r>
  </si>
  <si>
    <r>
      <rPr>
        <i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1"/>
      </rPr>
      <t>, Surface, k</t>
    </r>
  </si>
  <si>
    <r>
      <rPr>
        <i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1"/>
      </rPr>
      <t xml:space="preserve">, Surface, l </t>
    </r>
  </si>
  <si>
    <r>
      <rPr>
        <b/>
        <i/>
        <sz val="11"/>
        <color theme="1"/>
        <rFont val="Times New Roman"/>
        <family val="1"/>
      </rPr>
      <t>Y</t>
    </r>
    <r>
      <rPr>
        <b/>
        <sz val="11"/>
        <color theme="1"/>
        <rFont val="Times New Roman"/>
        <family val="1"/>
      </rPr>
      <t>, Bending, h</t>
    </r>
  </si>
  <si>
    <r>
      <rPr>
        <b/>
        <i/>
        <sz val="11"/>
        <color theme="1"/>
        <rFont val="Times New Roman"/>
        <family val="1"/>
      </rPr>
      <t>Y</t>
    </r>
    <r>
      <rPr>
        <b/>
        <sz val="11"/>
        <color theme="1"/>
        <rFont val="Times New Roman"/>
        <family val="1"/>
      </rPr>
      <t>, Bending, k</t>
    </r>
  </si>
  <si>
    <r>
      <rPr>
        <b/>
        <i/>
        <sz val="11"/>
        <color theme="1"/>
        <rFont val="Times New Roman"/>
        <family val="1"/>
      </rPr>
      <t>Y</t>
    </r>
    <r>
      <rPr>
        <b/>
        <sz val="11"/>
        <color theme="1"/>
        <rFont val="Times New Roman"/>
        <family val="1"/>
      </rPr>
      <t xml:space="preserve">, Bending, l </t>
    </r>
  </si>
  <si>
    <r>
      <rPr>
        <i/>
        <sz val="11"/>
        <color theme="1"/>
        <rFont val="Times New Roman"/>
        <family val="1"/>
      </rPr>
      <t>Z</t>
    </r>
    <r>
      <rPr>
        <sz val="11"/>
        <color theme="1"/>
        <rFont val="Times New Roman"/>
        <family val="1"/>
      </rPr>
      <t>, h</t>
    </r>
  </si>
  <si>
    <r>
      <rPr>
        <i/>
        <sz val="11"/>
        <color theme="1"/>
        <rFont val="Times New Roman"/>
        <family val="1"/>
      </rPr>
      <t>Z</t>
    </r>
    <r>
      <rPr>
        <sz val="11"/>
        <color theme="1"/>
        <rFont val="Times New Roman"/>
        <family val="1"/>
      </rPr>
      <t>, k</t>
    </r>
  </si>
  <si>
    <r>
      <rPr>
        <i/>
        <sz val="11"/>
        <color theme="1"/>
        <rFont val="Times New Roman"/>
        <family val="1"/>
      </rPr>
      <t>Z</t>
    </r>
    <r>
      <rPr>
        <sz val="11"/>
        <color theme="1"/>
        <rFont val="Times New Roman"/>
        <family val="1"/>
      </rPr>
      <t xml:space="preserve">, l </t>
    </r>
  </si>
  <si>
    <r>
      <t xml:space="preserve">normalized </t>
    </r>
    <r>
      <rPr>
        <i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1"/>
      </rPr>
      <t>, h</t>
    </r>
  </si>
  <si>
    <r>
      <t xml:space="preserve">normalized </t>
    </r>
    <r>
      <rPr>
        <i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1"/>
      </rPr>
      <t>, k</t>
    </r>
  </si>
  <si>
    <r>
      <t xml:space="preserve">normalized </t>
    </r>
    <r>
      <rPr>
        <i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1"/>
      </rPr>
      <t>, l</t>
    </r>
  </si>
  <si>
    <r>
      <t xml:space="preserve">normalized </t>
    </r>
    <r>
      <rPr>
        <i/>
        <sz val="11"/>
        <color theme="1"/>
        <rFont val="Times New Roman"/>
        <family val="1"/>
      </rPr>
      <t>Y</t>
    </r>
    <r>
      <rPr>
        <sz val="11"/>
        <color theme="1"/>
        <rFont val="Times New Roman"/>
        <family val="1"/>
      </rPr>
      <t>, h</t>
    </r>
  </si>
  <si>
    <r>
      <t xml:space="preserve">normalized </t>
    </r>
    <r>
      <rPr>
        <i/>
        <sz val="11"/>
        <color theme="1"/>
        <rFont val="Times New Roman"/>
        <family val="1"/>
      </rPr>
      <t>Y</t>
    </r>
    <r>
      <rPr>
        <sz val="11"/>
        <color theme="1"/>
        <rFont val="Times New Roman"/>
        <family val="1"/>
      </rPr>
      <t>, k</t>
    </r>
  </si>
  <si>
    <r>
      <t xml:space="preserve">normalized </t>
    </r>
    <r>
      <rPr>
        <i/>
        <sz val="11"/>
        <color theme="1"/>
        <rFont val="Times New Roman"/>
        <family val="1"/>
      </rPr>
      <t>Y</t>
    </r>
    <r>
      <rPr>
        <sz val="11"/>
        <color theme="1"/>
        <rFont val="Times New Roman"/>
        <family val="1"/>
      </rPr>
      <t>, l</t>
    </r>
  </si>
  <si>
    <r>
      <t xml:space="preserve">normalized </t>
    </r>
    <r>
      <rPr>
        <i/>
        <sz val="11"/>
        <color theme="1"/>
        <rFont val="Times New Roman"/>
        <family val="1"/>
      </rPr>
      <t>Z</t>
    </r>
    <r>
      <rPr>
        <sz val="11"/>
        <color theme="1"/>
        <rFont val="Times New Roman"/>
        <family val="1"/>
      </rPr>
      <t>, h</t>
    </r>
  </si>
  <si>
    <r>
      <t xml:space="preserve">normalized </t>
    </r>
    <r>
      <rPr>
        <i/>
        <sz val="11"/>
        <color theme="1"/>
        <rFont val="Times New Roman"/>
        <family val="1"/>
      </rPr>
      <t>Z</t>
    </r>
    <r>
      <rPr>
        <sz val="11"/>
        <color theme="1"/>
        <rFont val="Times New Roman"/>
        <family val="1"/>
      </rPr>
      <t>, k</t>
    </r>
  </si>
  <si>
    <r>
      <t xml:space="preserve">normalized </t>
    </r>
    <r>
      <rPr>
        <i/>
        <sz val="11"/>
        <color theme="1"/>
        <rFont val="Times New Roman"/>
        <family val="1"/>
      </rPr>
      <t>Z</t>
    </r>
    <r>
      <rPr>
        <sz val="11"/>
        <color theme="1"/>
        <rFont val="Times New Roman"/>
        <family val="1"/>
      </rPr>
      <t>, l</t>
    </r>
  </si>
  <si>
    <r>
      <rPr>
        <i/>
        <sz val="11"/>
        <color theme="1"/>
        <rFont val="Times New Roman"/>
        <family val="1"/>
      </rPr>
      <t>Z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, normalized reflection, h</t>
    </r>
  </si>
  <si>
    <r>
      <rPr>
        <i/>
        <sz val="11"/>
        <color theme="1"/>
        <rFont val="Times New Roman"/>
        <family val="1"/>
      </rPr>
      <t>Z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, normalized reflection, k</t>
    </r>
  </si>
  <si>
    <r>
      <rPr>
        <i/>
        <sz val="11"/>
        <color theme="1"/>
        <rFont val="Times New Roman"/>
        <family val="1"/>
      </rPr>
      <t>Z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, normalized reflection, l </t>
    </r>
  </si>
  <si>
    <r>
      <rPr>
        <i/>
        <sz val="11"/>
        <color theme="1"/>
        <rFont val="Times New Roman"/>
        <family val="1"/>
      </rPr>
      <t>X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, normalized ┴ ref, h</t>
    </r>
  </si>
  <si>
    <r>
      <rPr>
        <i/>
        <sz val="11"/>
        <color theme="1"/>
        <rFont val="Times New Roman"/>
        <family val="1"/>
      </rPr>
      <t>X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, normalized ┴ ref, k</t>
    </r>
  </si>
  <si>
    <r>
      <rPr>
        <i/>
        <sz val="11"/>
        <color theme="1"/>
        <rFont val="Times New Roman"/>
        <family val="1"/>
      </rPr>
      <t>X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, normalized ┴ ref, l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</si>
</sst>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b/>
      <sz val="11"/>
      <color rgb="FF7030A0"/>
      <name val="Times New Roman"/>
      <family val="1"/>
    </font>
    <font>
      <b/>
      <sz val="11"/>
      <color theme="4" tint="-0.249977111117893"/>
      <name val="Times New Roman"/>
      <family val="1"/>
    </font>
    <font>
      <b/>
      <sz val="11"/>
      <color rgb="FFFF0000"/>
      <name val="Calibri"/>
      <family val="2"/>
    </font>
    <font>
      <b/>
      <i/>
      <vertAlign val="subscript"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164" fontId="4" fillId="2" borderId="0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11" fontId="1" fillId="0" borderId="0" xfId="0" applyNumberFormat="1" applyFont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right"/>
    </xf>
    <xf numFmtId="164" fontId="8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106680</xdr:colOff>
      <xdr:row>7</xdr:row>
      <xdr:rowOff>38100</xdr:rowOff>
    </xdr:from>
    <xdr:to>
      <xdr:col>6</xdr:col>
      <xdr:colOff>436941</xdr:colOff>
      <xdr:row>18</xdr:row>
      <xdr:rowOff>22860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318284-D792-43D9-A73E-915B0BDC6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0" y="1264920"/>
          <a:ext cx="2738181" cy="1988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6"/>
  <sheetViews>
    <sheetView tabSelected="1" workbookViewId="0">
      <selection activeCell="K6" sqref="K6"/>
    </sheetView>
  </sheetViews>
  <sheetFormatPr defaultColWidth="9.109375" defaultRowHeight="13.8" x14ac:dyDescent="0.25"/>
  <cols>
    <col min="1" max="1" width="27.21875" style="8" bestFit="1" customWidth="1"/>
    <col min="2" max="2" width="14.44140625" style="3" bestFit="1" customWidth="1"/>
    <col min="3" max="3" width="7.33203125" style="1" customWidth="1"/>
    <col min="4" max="5" width="16.44140625" style="1" bestFit="1" customWidth="1"/>
    <col min="6" max="6" width="2.21875" style="1" customWidth="1"/>
    <col min="7" max="8" width="9.109375" style="1"/>
    <col min="9" max="9" width="5.44140625" style="1" bestFit="1" customWidth="1"/>
    <col min="10" max="11" width="9.109375" style="1"/>
    <col min="12" max="12" width="5.44140625" style="1" bestFit="1" customWidth="1"/>
    <col min="13" max="16384" width="9.109375" style="1"/>
  </cols>
  <sheetData>
    <row r="1" spans="1:9" x14ac:dyDescent="0.25">
      <c r="A1" s="17" t="s">
        <v>45</v>
      </c>
      <c r="B1" s="18" t="s">
        <v>5</v>
      </c>
      <c r="D1" s="1" t="s">
        <v>46</v>
      </c>
    </row>
    <row r="2" spans="1:9" x14ac:dyDescent="0.25">
      <c r="A2" s="19" t="s">
        <v>0</v>
      </c>
      <c r="B2" s="18">
        <v>30</v>
      </c>
      <c r="D2" s="7" t="s">
        <v>4</v>
      </c>
      <c r="E2" s="7" t="s">
        <v>37</v>
      </c>
      <c r="F2" s="7"/>
      <c r="G2" s="7" t="s">
        <v>11</v>
      </c>
      <c r="H2" s="7" t="s">
        <v>15</v>
      </c>
      <c r="I2" s="7" t="s">
        <v>29</v>
      </c>
    </row>
    <row r="3" spans="1:9" x14ac:dyDescent="0.25">
      <c r="A3" s="19" t="s">
        <v>2</v>
      </c>
      <c r="B3" s="18" t="s">
        <v>3</v>
      </c>
      <c r="D3" s="7" t="s">
        <v>3</v>
      </c>
      <c r="E3" s="7">
        <v>5.4309401999999995E-10</v>
      </c>
      <c r="F3" s="14"/>
      <c r="G3" s="7">
        <v>0.76800000000000002</v>
      </c>
      <c r="H3" s="7">
        <v>-0.214</v>
      </c>
      <c r="I3" s="7">
        <v>1.26</v>
      </c>
    </row>
    <row r="4" spans="1:9" x14ac:dyDescent="0.25">
      <c r="A4" s="19" t="s">
        <v>6</v>
      </c>
      <c r="B4" s="18">
        <v>1</v>
      </c>
      <c r="D4" s="7" t="s">
        <v>38</v>
      </c>
      <c r="E4" s="16">
        <v>5.6573500000000001E-10</v>
      </c>
      <c r="F4" s="7"/>
      <c r="G4" s="7">
        <v>0.96399999999999997</v>
      </c>
      <c r="H4" s="7">
        <v>-0.26</v>
      </c>
      <c r="I4" s="7">
        <v>1.49</v>
      </c>
    </row>
    <row r="5" spans="1:9" x14ac:dyDescent="0.25">
      <c r="A5" s="19" t="s">
        <v>7</v>
      </c>
      <c r="B5" s="18">
        <v>1</v>
      </c>
      <c r="D5" s="7" t="s">
        <v>39</v>
      </c>
      <c r="E5" s="15">
        <v>3.5667899999999999E-10</v>
      </c>
      <c r="F5" s="7"/>
      <c r="G5" s="7">
        <v>9.4899999999999998E-2</v>
      </c>
      <c r="H5" s="7">
        <v>-9.7800000000000005E-3</v>
      </c>
      <c r="I5" s="7">
        <v>0.17299999999999999</v>
      </c>
    </row>
    <row r="6" spans="1:9" x14ac:dyDescent="0.25">
      <c r="A6" s="19" t="s">
        <v>8</v>
      </c>
      <c r="B6" s="18">
        <v>1</v>
      </c>
      <c r="D6" s="7" t="s">
        <v>40</v>
      </c>
      <c r="E6" s="7" t="s">
        <v>41</v>
      </c>
      <c r="F6" s="7"/>
      <c r="G6" s="7"/>
      <c r="H6" s="7"/>
      <c r="I6" s="7"/>
    </row>
    <row r="7" spans="1:9" x14ac:dyDescent="0.25">
      <c r="A7" s="20" t="s">
        <v>1</v>
      </c>
      <c r="B7" s="21">
        <f>DEGREES(ASIN(1239.8419/B2/1000/2/VLOOKUP(B3,$D$3:$E$6,2,FALSE)/1000000000*SQRT(B4^2+B5^2+B6^2)))</f>
        <v>3.7786630307349718</v>
      </c>
    </row>
    <row r="8" spans="1:9" x14ac:dyDescent="0.25">
      <c r="A8" s="22"/>
      <c r="B8" s="23" t="str">
        <f>IF(B9*B4+B10*B5+B11*B6&lt;&gt;0,"Not ┴, change Y hkl","OK")</f>
        <v>OK</v>
      </c>
    </row>
    <row r="9" spans="1:9" ht="14.4" x14ac:dyDescent="0.3">
      <c r="A9" s="19" t="s">
        <v>52</v>
      </c>
      <c r="B9" s="18">
        <v>0</v>
      </c>
    </row>
    <row r="10" spans="1:9" ht="14.4" x14ac:dyDescent="0.3">
      <c r="A10" s="19" t="s">
        <v>53</v>
      </c>
      <c r="B10" s="18">
        <v>-1</v>
      </c>
    </row>
    <row r="11" spans="1:9" ht="14.4" x14ac:dyDescent="0.3">
      <c r="A11" s="19" t="s">
        <v>54</v>
      </c>
      <c r="B11" s="18">
        <v>1</v>
      </c>
    </row>
    <row r="12" spans="1:9" ht="14.4" x14ac:dyDescent="0.3">
      <c r="A12" s="24" t="s">
        <v>47</v>
      </c>
      <c r="B12" s="25">
        <v>2</v>
      </c>
    </row>
    <row r="14" spans="1:9" s="2" customFormat="1" ht="15.6" x14ac:dyDescent="0.35">
      <c r="A14" s="12" t="s">
        <v>48</v>
      </c>
      <c r="B14" s="13">
        <f>-B62*B24</f>
        <v>0.19281048440270043</v>
      </c>
    </row>
    <row r="15" spans="1:9" x14ac:dyDescent="0.25">
      <c r="A15" s="8" t="s">
        <v>42</v>
      </c>
      <c r="B15" s="5">
        <f>B6*B10-B5*B11</f>
        <v>-2</v>
      </c>
    </row>
    <row r="16" spans="1:9" x14ac:dyDescent="0.25">
      <c r="A16" s="8" t="s">
        <v>43</v>
      </c>
      <c r="B16" s="5">
        <f>B4*B11-B6*B9</f>
        <v>1</v>
      </c>
    </row>
    <row r="17" spans="1:2" x14ac:dyDescent="0.25">
      <c r="A17" s="8" t="s">
        <v>44</v>
      </c>
      <c r="B17" s="5">
        <f>B5*B9-B4*B10</f>
        <v>1</v>
      </c>
    </row>
    <row r="18" spans="1:2" ht="15.75" customHeight="1" x14ac:dyDescent="0.25">
      <c r="A18" s="9" t="s">
        <v>49</v>
      </c>
      <c r="B18" s="4">
        <f>B37*COS(RADIANS(B12))-B34*SIN(RADIANS(B12))</f>
        <v>-0.83614842708739567</v>
      </c>
    </row>
    <row r="19" spans="1:2" ht="15" customHeight="1" x14ac:dyDescent="0.25">
      <c r="A19" s="9" t="s">
        <v>50</v>
      </c>
      <c r="B19" s="4">
        <f>B38*COS(RADIANS(B12))-B35*SIN(RADIANS(B12))</f>
        <v>0.38785036282004076</v>
      </c>
    </row>
    <row r="20" spans="1:2" x14ac:dyDescent="0.25">
      <c r="A20" s="9" t="s">
        <v>51</v>
      </c>
      <c r="B20" s="4">
        <f>B39*COS(RADIANS(B12))-B36*SIN(RADIANS(B12))</f>
        <v>0.38785036282004076</v>
      </c>
    </row>
    <row r="21" spans="1:2" x14ac:dyDescent="0.25">
      <c r="A21" s="9" t="s">
        <v>55</v>
      </c>
      <c r="B21" s="6">
        <f>B19*B11-B10*B20</f>
        <v>0.77570072564008152</v>
      </c>
    </row>
    <row r="22" spans="1:2" x14ac:dyDescent="0.25">
      <c r="A22" s="9" t="s">
        <v>56</v>
      </c>
      <c r="B22" s="6">
        <f>B20*B9-B11*B18</f>
        <v>0.83614842708739567</v>
      </c>
    </row>
    <row r="23" spans="1:2" x14ac:dyDescent="0.25">
      <c r="A23" s="8" t="s">
        <v>57</v>
      </c>
      <c r="B23" s="6">
        <f>B18*B10-B9*B19</f>
        <v>0.83614842708739567</v>
      </c>
    </row>
    <row r="24" spans="1:2" x14ac:dyDescent="0.25">
      <c r="A24" s="11" t="s">
        <v>9</v>
      </c>
      <c r="B24" s="10">
        <v>1</v>
      </c>
    </row>
    <row r="25" spans="1:2" x14ac:dyDescent="0.25">
      <c r="A25" s="8" t="s">
        <v>58</v>
      </c>
      <c r="B25" s="4">
        <f>B18/SQRT(B18^2+B19^2+B20^2)</f>
        <v>-0.83614842708739545</v>
      </c>
    </row>
    <row r="26" spans="1:2" x14ac:dyDescent="0.25">
      <c r="A26" s="8" t="s">
        <v>59</v>
      </c>
      <c r="B26" s="4">
        <f>B19/SQRT(B18^2+B19^2+B20^2)</f>
        <v>0.38785036282004065</v>
      </c>
    </row>
    <row r="27" spans="1:2" x14ac:dyDescent="0.25">
      <c r="A27" s="8" t="s">
        <v>60</v>
      </c>
      <c r="B27" s="4">
        <f>B20/SQRT(B18^2+B19^2+B20^2)</f>
        <v>0.38785036282004065</v>
      </c>
    </row>
    <row r="28" spans="1:2" x14ac:dyDescent="0.25">
      <c r="A28" s="8" t="s">
        <v>61</v>
      </c>
      <c r="B28" s="4">
        <f>B9/SQRT(B9^2+B10^2+B11^2)</f>
        <v>0</v>
      </c>
    </row>
    <row r="29" spans="1:2" x14ac:dyDescent="0.25">
      <c r="A29" s="8" t="s">
        <v>62</v>
      </c>
      <c r="B29" s="4">
        <f>B10/SQRT(B9^2+B10^2+B11^2)</f>
        <v>-0.70710678118654746</v>
      </c>
    </row>
    <row r="30" spans="1:2" x14ac:dyDescent="0.25">
      <c r="A30" s="8" t="s">
        <v>63</v>
      </c>
      <c r="B30" s="4">
        <f>B11/SQRT(B9^2+B10^2+B11^2)</f>
        <v>0.70710678118654746</v>
      </c>
    </row>
    <row r="31" spans="1:2" x14ac:dyDescent="0.25">
      <c r="A31" s="8" t="s">
        <v>64</v>
      </c>
      <c r="B31" s="4">
        <f>B21/SQRT(B21^2+B22^2+B23^2)</f>
        <v>0.54850324327142719</v>
      </c>
    </row>
    <row r="32" spans="1:2" x14ac:dyDescent="0.25">
      <c r="A32" s="8" t="s">
        <v>65</v>
      </c>
      <c r="B32" s="4">
        <f>B22/SQRT(B21^2+B22^2+B23^2)</f>
        <v>0.59124622287196282</v>
      </c>
    </row>
    <row r="33" spans="1:2" x14ac:dyDescent="0.25">
      <c r="A33" s="8" t="s">
        <v>66</v>
      </c>
      <c r="B33" s="4">
        <f>B23/SQRT(B21^2+B22^2+B23^2)</f>
        <v>0.59124622287196282</v>
      </c>
    </row>
    <row r="34" spans="1:2" ht="16.2" x14ac:dyDescent="0.35">
      <c r="A34" s="9" t="s">
        <v>67</v>
      </c>
      <c r="B34" s="4">
        <f>B4/SQRT(B4^2+B5^2+B6^2)</f>
        <v>0.57735026918962584</v>
      </c>
    </row>
    <row r="35" spans="1:2" ht="16.2" x14ac:dyDescent="0.35">
      <c r="A35" s="9" t="s">
        <v>68</v>
      </c>
      <c r="B35" s="4">
        <f>B5/SQRT(B4^2+B5^2+B6^2)</f>
        <v>0.57735026918962584</v>
      </c>
    </row>
    <row r="36" spans="1:2" ht="16.2" x14ac:dyDescent="0.35">
      <c r="A36" s="9" t="s">
        <v>69</v>
      </c>
      <c r="B36" s="4">
        <f>B6/SQRT(B4^2+B5^2+B6^2)</f>
        <v>0.57735026918962584</v>
      </c>
    </row>
    <row r="37" spans="1:2" ht="16.2" x14ac:dyDescent="0.35">
      <c r="A37" s="8" t="s">
        <v>70</v>
      </c>
      <c r="B37" s="4">
        <f>B15/SQRT(B15^2+B16^2+B17^2)</f>
        <v>-0.81649658092772615</v>
      </c>
    </row>
    <row r="38" spans="1:2" ht="16.2" x14ac:dyDescent="0.35">
      <c r="A38" s="8" t="s">
        <v>71</v>
      </c>
      <c r="B38" s="4">
        <f>B16/SQRT(B15^2+B16^2+B17^2)</f>
        <v>0.40824829046386307</v>
      </c>
    </row>
    <row r="39" spans="1:2" ht="16.2" x14ac:dyDescent="0.35">
      <c r="A39" s="8" t="s">
        <v>72</v>
      </c>
      <c r="B39" s="4">
        <f>B17/SQRT(B15^2+B16^2+B17^2)</f>
        <v>0.40824829046386307</v>
      </c>
    </row>
    <row r="40" spans="1:2" x14ac:dyDescent="0.25">
      <c r="A40" s="8" t="s">
        <v>10</v>
      </c>
      <c r="B40" s="4">
        <f>VLOOKUP(B3,$D$3:$I$6,4,FALSE)-VLOOKUP(B3,$D$3:$I$6,5,FALSE)-0.5*VLOOKUP(B3,$D$3:$I$6,6,FALSE)</f>
        <v>0.35199999999999998</v>
      </c>
    </row>
    <row r="41" spans="1:2" x14ac:dyDescent="0.25">
      <c r="A41" s="8" t="s">
        <v>11</v>
      </c>
      <c r="B41" s="4">
        <f>VLOOKUP(B3,$D$3:$I$6,4,FALSE)+B40*(B25^4+B26^4+B27^4-1)</f>
        <v>0.60398901790010751</v>
      </c>
    </row>
    <row r="42" spans="1:2" x14ac:dyDescent="0.25">
      <c r="A42" s="8" t="s">
        <v>12</v>
      </c>
      <c r="B42" s="4">
        <f>VLOOKUP(B3,$D$3:$I$6,4,FALSE)+B40*(B28^4+B29^4+B30^4-1)</f>
        <v>0.59199999999999997</v>
      </c>
    </row>
    <row r="43" spans="1:2" x14ac:dyDescent="0.25">
      <c r="A43" s="8" t="s">
        <v>13</v>
      </c>
      <c r="B43" s="4">
        <f>VLOOKUP(B3,$D$3:$I$6,4,FALSE)+B40*(B31^4+B32^4+B33^4-1)</f>
        <v>0.53389026227361214</v>
      </c>
    </row>
    <row r="44" spans="1:2" x14ac:dyDescent="0.25">
      <c r="A44" s="8" t="s">
        <v>14</v>
      </c>
      <c r="B44" s="4">
        <f>VLOOKUP(B3,$D$3:$I$6,5,FALSE)+B40*(B25^2*B31^2+B26^2*B32^2+B27^2*B33^2)</f>
        <v>-0.10293964008685993</v>
      </c>
    </row>
    <row r="45" spans="1:2" x14ac:dyDescent="0.25">
      <c r="A45" s="8" t="s">
        <v>15</v>
      </c>
      <c r="B45" s="4">
        <f>VLOOKUP(B3,$D$3:$I$6,5,FALSE)+B40*(B25^2*B28^2+B26^2*B29^2+B27^2*B30^2)</f>
        <v>-0.16104937781324771</v>
      </c>
    </row>
    <row r="46" spans="1:2" x14ac:dyDescent="0.25">
      <c r="A46" s="8" t="s">
        <v>16</v>
      </c>
      <c r="B46" s="4">
        <f>VLOOKUP(B3,$D$3:$I$6,5,FALSE)+B40*(B28^2*B31^2+B29^2*B32^2+B30^2*B33^2)</f>
        <v>-9.0950622186752345E-2</v>
      </c>
    </row>
    <row r="47" spans="1:2" x14ac:dyDescent="0.25">
      <c r="A47" s="8" t="s">
        <v>17</v>
      </c>
      <c r="B47" s="4">
        <f>2*B40*(B25^2*B28*B31+B26^2*B29*B32+B27^2*B30*B33)</f>
        <v>0</v>
      </c>
    </row>
    <row r="48" spans="1:2" x14ac:dyDescent="0.25">
      <c r="A48" s="8" t="s">
        <v>18</v>
      </c>
      <c r="B48" s="4">
        <f>2*B40*(B25^2*B25*B31+B26^2*B26*B32+B27^2*B27*B33)</f>
        <v>-0.1771671048236127</v>
      </c>
    </row>
    <row r="49" spans="1:2" x14ac:dyDescent="0.25">
      <c r="A49" s="8" t="s">
        <v>19</v>
      </c>
      <c r="B49" s="4">
        <f>2*B40*(B25^2*B25*B28+B26^2*B26*B29+B27^2*B27*B30)</f>
        <v>0</v>
      </c>
    </row>
    <row r="50" spans="1:2" x14ac:dyDescent="0.25">
      <c r="A50" s="8" t="s">
        <v>20</v>
      </c>
      <c r="B50" s="4">
        <f>2*B40*(B28^2*B28*B31+B29^2*B29*B32+B30^2*B30*B33)</f>
        <v>0</v>
      </c>
    </row>
    <row r="51" spans="1:2" x14ac:dyDescent="0.25">
      <c r="A51" s="8" t="s">
        <v>21</v>
      </c>
      <c r="B51" s="4">
        <f>2*B40*(B28^2*B25*B31+B29^2*B26*B32+B30^2*B27*B33)</f>
        <v>0.16143780368803601</v>
      </c>
    </row>
    <row r="52" spans="1:2" x14ac:dyDescent="0.25">
      <c r="A52" s="8" t="s">
        <v>22</v>
      </c>
      <c r="B52" s="4">
        <f>2*B40*(B28^2*B25*B28+B29^2*B26*B29+B30^2*B27*B30)</f>
        <v>0</v>
      </c>
    </row>
    <row r="53" spans="1:2" x14ac:dyDescent="0.25">
      <c r="A53" s="8" t="s">
        <v>23</v>
      </c>
      <c r="B53" s="4">
        <f>2*B40*(B31^2*B28*B31+B32^2*B29*B32+B33^2*B30*B33)</f>
        <v>0</v>
      </c>
    </row>
    <row r="54" spans="1:2" x14ac:dyDescent="0.25">
      <c r="A54" s="8" t="s">
        <v>24</v>
      </c>
      <c r="B54" s="4">
        <f>2*B40*(B31^2*B25*B31+B32^2*B26*B32+B33^2*B27*B33)</f>
        <v>1.5729301135576624E-2</v>
      </c>
    </row>
    <row r="55" spans="1:2" x14ac:dyDescent="0.25">
      <c r="A55" s="8" t="s">
        <v>25</v>
      </c>
      <c r="B55" s="4">
        <f>2*B40*(B31^2*B25*B28+B32^2*B26*B29+B33^2*B27*B30)</f>
        <v>0</v>
      </c>
    </row>
    <row r="56" spans="1:2" x14ac:dyDescent="0.25">
      <c r="A56" s="8" t="s">
        <v>26</v>
      </c>
      <c r="B56" s="4">
        <f>4*B40*(B25^2*B28*B31+B26^2*B29*B32+B27^2*B30*B33)</f>
        <v>0</v>
      </c>
    </row>
    <row r="57" spans="1:2" x14ac:dyDescent="0.25">
      <c r="A57" s="8" t="s">
        <v>27</v>
      </c>
      <c r="B57" s="4">
        <f>4*B40*(B28^2*B25*B31+B29^2*B26*B32+B30^2*B27*B33)</f>
        <v>0.32287560737607202</v>
      </c>
    </row>
    <row r="58" spans="1:2" x14ac:dyDescent="0.25">
      <c r="A58" s="8" t="s">
        <v>28</v>
      </c>
      <c r="B58" s="4">
        <f>4*B40*(B31^2*B25*B28+B32^2*B26*B29+B33^2*B27*B30)</f>
        <v>0</v>
      </c>
    </row>
    <row r="59" spans="1:2" x14ac:dyDescent="0.25">
      <c r="A59" s="8" t="s">
        <v>29</v>
      </c>
      <c r="B59" s="4">
        <f>VLOOKUP(B3,$D$3:$I$6,6,FALSE)+4*B40*(B28^2*B31^2+B29^2*B32^2+B30^2*B33^2)</f>
        <v>1.7521975112529906</v>
      </c>
    </row>
    <row r="60" spans="1:2" x14ac:dyDescent="0.25">
      <c r="A60" s="8" t="s">
        <v>30</v>
      </c>
      <c r="B60" s="4">
        <f>VLOOKUP(B3,$D$3:$I$6,6,FALSE)+4*B40*(B25^2*B31^2+B26^2*B32^2+B27^2*B33^2)</f>
        <v>1.7042414396525603</v>
      </c>
    </row>
    <row r="61" spans="1:2" x14ac:dyDescent="0.25">
      <c r="A61" s="8" t="s">
        <v>31</v>
      </c>
      <c r="B61" s="4">
        <f>VLOOKUP(B3,$D$3:$I$6,6,FALSE)+4*B40*(B25^2*B28^2+B26^2*B29^2+B27^2*B30^2)</f>
        <v>1.4718024887470091</v>
      </c>
    </row>
    <row r="62" spans="1:2" x14ac:dyDescent="0.25">
      <c r="A62" s="8" t="s">
        <v>32</v>
      </c>
      <c r="B62" s="4">
        <f>B44/B43</f>
        <v>-0.19281048440270043</v>
      </c>
    </row>
    <row r="63" spans="1:2" x14ac:dyDescent="0.25">
      <c r="A63" s="8" t="s">
        <v>33</v>
      </c>
      <c r="B63" s="4">
        <f>B46/B43</f>
        <v>-0.17035452529033257</v>
      </c>
    </row>
    <row r="64" spans="1:2" x14ac:dyDescent="0.25">
      <c r="A64" s="8" t="s">
        <v>34</v>
      </c>
      <c r="B64" s="4">
        <f>B55/B43</f>
        <v>0</v>
      </c>
    </row>
    <row r="65" spans="1:2" x14ac:dyDescent="0.25">
      <c r="A65" s="8" t="s">
        <v>35</v>
      </c>
      <c r="B65" s="4">
        <f>B53/B43</f>
        <v>0</v>
      </c>
    </row>
    <row r="66" spans="1:2" x14ac:dyDescent="0.25">
      <c r="A66" s="8" t="s">
        <v>36</v>
      </c>
      <c r="B66" s="4">
        <f>B45/B42</f>
        <v>-0.27204286792778332</v>
      </c>
    </row>
  </sheetData>
  <dataValidations count="1">
    <dataValidation type="list" allowBlank="1" showInputMessage="1" showErrorMessage="1" sqref="B3" xr:uid="{00000000-0002-0000-0000-000002000000}">
      <formula1>$D$3:$D$6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Optimization</vt:lpstr>
      <vt:lpstr>bending_h</vt:lpstr>
      <vt:lpstr>bending_k</vt:lpstr>
      <vt:lpstr>bending_l</vt:lpstr>
      <vt:lpstr>ref_h</vt:lpstr>
      <vt:lpstr>ref_k</vt:lpstr>
      <vt:lpstr>ref_l</vt:lpstr>
      <vt:lpstr>theta_B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Xianbo</dc:creator>
  <cp:lastModifiedBy>Xianbo Shi</cp:lastModifiedBy>
  <dcterms:created xsi:type="dcterms:W3CDTF">2015-06-05T18:17:20Z</dcterms:created>
  <dcterms:modified xsi:type="dcterms:W3CDTF">2021-01-06T05:07:52Z</dcterms:modified>
</cp:coreProperties>
</file>