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
    </mc:Choice>
  </mc:AlternateContent>
  <bookViews>
    <workbookView xWindow="0" yWindow="0" windowWidth="28800" windowHeight="13178"/>
  </bookViews>
  <sheets>
    <sheet name="Lease" sheetId="1" r:id="rId1"/>
    <sheet name="CompareDisclosure" sheetId="2" r:id="rId2"/>
    <sheet name="DataComparison"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Q7" i="1"/>
  <c r="P9" i="1"/>
  <c r="B5" i="1"/>
  <c r="C14" i="2" l="1"/>
  <c r="C15" i="2"/>
  <c r="C13" i="2"/>
  <c r="C12" i="2"/>
  <c r="C11" i="2"/>
  <c r="B11" i="2"/>
  <c r="B14" i="2"/>
  <c r="B13" i="2"/>
  <c r="B15" i="2"/>
  <c r="B12" i="2"/>
  <c r="E13" i="2" a="1"/>
  <c r="E13" i="2" s="1"/>
  <c r="A11" i="2" s="1" a="1"/>
  <c r="A12" i="2" l="1"/>
  <c r="A14" i="2"/>
  <c r="A16" i="2"/>
  <c r="A18" i="2"/>
  <c r="A20" i="2"/>
  <c r="A22" i="2"/>
  <c r="A24" i="2"/>
  <c r="A26" i="2"/>
  <c r="A28" i="2"/>
  <c r="A30" i="2"/>
  <c r="A32" i="2"/>
  <c r="A34" i="2"/>
  <c r="A36" i="2"/>
  <c r="A38" i="2"/>
  <c r="A40" i="2"/>
  <c r="A42" i="2"/>
  <c r="A44" i="2"/>
  <c r="A46" i="2"/>
  <c r="A48" i="2"/>
  <c r="A50" i="2"/>
  <c r="A52" i="2"/>
  <c r="A54" i="2"/>
  <c r="A56" i="2"/>
  <c r="A58" i="2"/>
  <c r="A60" i="2"/>
  <c r="A62" i="2"/>
  <c r="A64" i="2"/>
  <c r="A66" i="2"/>
  <c r="A11" i="2"/>
  <c r="A13" i="2"/>
  <c r="A15" i="2"/>
  <c r="A17" i="2"/>
  <c r="A19" i="2"/>
  <c r="A21" i="2"/>
  <c r="A23" i="2"/>
  <c r="A25" i="2"/>
  <c r="A27" i="2"/>
  <c r="A29" i="2"/>
  <c r="A31" i="2"/>
  <c r="A33" i="2"/>
  <c r="A35" i="2"/>
  <c r="A37" i="2"/>
  <c r="A39" i="2"/>
  <c r="A41" i="2"/>
  <c r="A43" i="2"/>
  <c r="A45" i="2"/>
  <c r="A47" i="2"/>
  <c r="A49" i="2"/>
  <c r="A51" i="2"/>
  <c r="A53" i="2"/>
  <c r="A55" i="2"/>
  <c r="A57" i="2"/>
  <c r="A59" i="2"/>
  <c r="A61" i="2"/>
  <c r="A63" i="2"/>
  <c r="A65" i="2"/>
  <c r="B4" i="2"/>
  <c r="A41" i="1" l="1"/>
  <c r="A42" i="1" s="1"/>
  <c r="A43" i="1" s="1"/>
  <c r="A44" i="1" s="1"/>
  <c r="A45" i="1" s="1"/>
  <c r="P15" i="1"/>
  <c r="B28" i="1"/>
  <c r="P13" i="1"/>
  <c r="C21" i="1"/>
  <c r="C20" i="1"/>
  <c r="B27" i="1"/>
  <c r="B25" i="1"/>
  <c r="B22" i="1"/>
  <c r="B29" i="1"/>
  <c r="B21" i="1"/>
  <c r="B26" i="1"/>
  <c r="B23" i="1"/>
  <c r="P12" i="1"/>
  <c r="B18" i="1"/>
  <c r="B45" i="1" s="1"/>
  <c r="B20" i="1"/>
  <c r="B30" i="1"/>
  <c r="G8" i="1" s="1"/>
  <c r="B24" i="1"/>
  <c r="B14" i="1"/>
  <c r="B41" i="1" s="1"/>
  <c r="B16" i="1"/>
  <c r="B43" i="1" s="1"/>
  <c r="B15" i="1"/>
  <c r="B42" i="1" s="1"/>
  <c r="B17" i="1"/>
  <c r="B44" i="1" s="1"/>
  <c r="B19" i="1"/>
  <c r="B34" i="1" s="1"/>
  <c r="B4" i="1"/>
  <c r="B33" i="1" l="1"/>
  <c r="I8" i="1" a="1"/>
  <c r="I17" i="1" s="1"/>
  <c r="N17" i="1" s="1"/>
  <c r="B52" i="1"/>
  <c r="A57" i="1"/>
  <c r="A52" i="1"/>
  <c r="B58" i="1"/>
  <c r="B56" i="1"/>
  <c r="B51" i="1"/>
  <c r="B57" i="1"/>
  <c r="A51" i="1"/>
  <c r="A53" i="1"/>
  <c r="B53" i="1"/>
  <c r="A50" i="1"/>
  <c r="B46" i="1"/>
  <c r="B50" i="1"/>
  <c r="A55" i="1"/>
  <c r="A56" i="1"/>
  <c r="B47" i="1"/>
  <c r="B48" i="1" s="1"/>
  <c r="B49" i="1" s="1"/>
  <c r="B54" i="1"/>
  <c r="B55" i="1"/>
  <c r="B59" i="1"/>
  <c r="A54" i="1"/>
  <c r="A46" i="1"/>
  <c r="A47" i="1" s="1"/>
  <c r="A48" i="1" s="1"/>
  <c r="A49" i="1" s="1"/>
  <c r="K17" i="1" l="1"/>
  <c r="J17" i="1" s="1"/>
  <c r="L17" i="1" s="1"/>
  <c r="I30" i="1"/>
  <c r="I11" i="1"/>
  <c r="I22" i="1"/>
  <c r="I15" i="1"/>
  <c r="I13" i="1"/>
  <c r="I8" i="1"/>
  <c r="I9" i="1"/>
  <c r="I12" i="1"/>
  <c r="I10" i="1"/>
  <c r="I23" i="1"/>
  <c r="I18" i="1"/>
  <c r="I21" i="1"/>
  <c r="I14" i="1"/>
  <c r="I20" i="1"/>
  <c r="I29" i="1"/>
  <c r="I32" i="1"/>
  <c r="I25" i="1"/>
  <c r="I34" i="1"/>
  <c r="I16" i="1"/>
  <c r="I27" i="1"/>
  <c r="I31" i="1"/>
  <c r="I28" i="1"/>
  <c r="I26" i="1"/>
  <c r="I33" i="1"/>
  <c r="I19" i="1"/>
  <c r="I24" i="1"/>
  <c r="K19" i="1" l="1"/>
  <c r="N19" i="1"/>
  <c r="K26" i="1"/>
  <c r="N26" i="1"/>
  <c r="K31" i="1"/>
  <c r="N31" i="1"/>
  <c r="N16" i="1"/>
  <c r="K16" i="1"/>
  <c r="N25" i="1"/>
  <c r="K25" i="1"/>
  <c r="K29" i="1"/>
  <c r="N29" i="1"/>
  <c r="K14" i="1"/>
  <c r="N14" i="1"/>
  <c r="N18" i="1"/>
  <c r="K18" i="1"/>
  <c r="K10" i="1"/>
  <c r="N10" i="1"/>
  <c r="K9" i="1"/>
  <c r="N9" i="1"/>
  <c r="N13" i="1"/>
  <c r="K13" i="1"/>
  <c r="N22" i="1"/>
  <c r="K22" i="1"/>
  <c r="N30" i="1"/>
  <c r="K30" i="1"/>
  <c r="N24" i="1"/>
  <c r="K24" i="1"/>
  <c r="K33" i="1"/>
  <c r="N33" i="1"/>
  <c r="K28" i="1"/>
  <c r="N28" i="1"/>
  <c r="K27" i="1"/>
  <c r="N27" i="1"/>
  <c r="K34" i="1"/>
  <c r="N34" i="1"/>
  <c r="K32" i="1"/>
  <c r="N32" i="1"/>
  <c r="K20" i="1"/>
  <c r="N20" i="1"/>
  <c r="K21" i="1"/>
  <c r="N21" i="1"/>
  <c r="N23" i="1"/>
  <c r="K23" i="1"/>
  <c r="N12" i="1"/>
  <c r="K12" i="1"/>
  <c r="N8" i="1"/>
  <c r="K8" i="1"/>
  <c r="N15" i="1"/>
  <c r="K15" i="1"/>
  <c r="K11" i="1"/>
  <c r="N11" i="1"/>
  <c r="J15" i="1" l="1"/>
  <c r="L15" i="1" s="1"/>
  <c r="J8" i="1"/>
  <c r="L8" i="1" s="1"/>
  <c r="J12" i="1"/>
  <c r="L12" i="1" s="1"/>
  <c r="J23" i="1"/>
  <c r="L23" i="1" s="1"/>
  <c r="J24" i="1"/>
  <c r="L24" i="1" s="1"/>
  <c r="J30" i="1"/>
  <c r="L30" i="1" s="1"/>
  <c r="J22" i="1"/>
  <c r="L22" i="1" s="1"/>
  <c r="J13" i="1"/>
  <c r="L13" i="1" s="1"/>
  <c r="J18" i="1"/>
  <c r="L18" i="1" s="1"/>
  <c r="J25" i="1"/>
  <c r="L25" i="1" s="1"/>
  <c r="J16" i="1"/>
  <c r="L16" i="1" s="1"/>
  <c r="J11" i="1"/>
  <c r="L11" i="1" s="1"/>
  <c r="J21" i="1"/>
  <c r="L21" i="1" s="1"/>
  <c r="J20" i="1"/>
  <c r="L20" i="1" s="1"/>
  <c r="J32" i="1"/>
  <c r="L32" i="1" s="1"/>
  <c r="B35" i="1" s="1"/>
  <c r="B36" i="1" s="1"/>
  <c r="F6" i="1" s="1"/>
  <c r="F7" i="1" s="1"/>
  <c r="J34" i="1"/>
  <c r="L34" i="1" s="1"/>
  <c r="J27" i="1"/>
  <c r="L27" i="1" s="1"/>
  <c r="J28" i="1"/>
  <c r="L28" i="1" s="1"/>
  <c r="J33" i="1"/>
  <c r="L33" i="1" s="1"/>
  <c r="J9" i="1"/>
  <c r="L9" i="1" s="1"/>
  <c r="J10" i="1"/>
  <c r="L10" i="1" s="1"/>
  <c r="J14" i="1"/>
  <c r="L14" i="1" s="1"/>
  <c r="J29" i="1"/>
  <c r="L29" i="1" s="1"/>
  <c r="J31" i="1"/>
  <c r="L31" i="1" s="1"/>
  <c r="J26" i="1"/>
  <c r="L26" i="1" s="1"/>
  <c r="J19" i="1"/>
  <c r="L19" i="1" s="1"/>
  <c r="L35" i="1" l="1"/>
  <c r="J35" i="1"/>
  <c r="M35" i="1" l="1"/>
</calcChain>
</file>

<file path=xl/sharedStrings.xml><?xml version="1.0" encoding="utf-8"?>
<sst xmlns="http://schemas.openxmlformats.org/spreadsheetml/2006/main" count="85" uniqueCount="70">
  <si>
    <t>Lease WorkSheet</t>
  </si>
  <si>
    <t>Company Details</t>
  </si>
  <si>
    <t>Ticker</t>
  </si>
  <si>
    <t>Company</t>
  </si>
  <si>
    <t>CIK</t>
  </si>
  <si>
    <t>Exchange</t>
  </si>
  <si>
    <t>NMS</t>
  </si>
  <si>
    <t>Price</t>
  </si>
  <si>
    <t>Market Cap</t>
  </si>
  <si>
    <t>Shares</t>
  </si>
  <si>
    <t>Leases</t>
  </si>
  <si>
    <t>Y</t>
  </si>
  <si>
    <t>XBRL Data</t>
  </si>
  <si>
    <t>OperatingLeasesFutureMinimumPaymentsDueCurrent</t>
  </si>
  <si>
    <t>OperatingLeasesFutureMinimumPaymentsDueInTwoYears</t>
  </si>
  <si>
    <t>OperatingLeasesFutureMinimumPaymentsDueInThreeYears</t>
  </si>
  <si>
    <t>OperatingLeasesFutureMinimumPaymentsDueInFourYears</t>
  </si>
  <si>
    <t>OperatingLeasesFutureMinimumPaymentsDueInFiveYears</t>
  </si>
  <si>
    <t>OperatingLeasesFutureMinimumPaymentsDueThereafter</t>
  </si>
  <si>
    <t>InterestAndDebtExpense, InterestExpense</t>
  </si>
  <si>
    <t>LongTermDebtAndCapitalLeaseObligations</t>
  </si>
  <si>
    <t>LongTermDebtAndCapitalLeaseObligationsCurrent</t>
  </si>
  <si>
    <t>LongTermDebtNoncurrent</t>
  </si>
  <si>
    <t>LongTermDebt</t>
  </si>
  <si>
    <t>DebtCurrent</t>
  </si>
  <si>
    <t>ShortTermBorrowings</t>
  </si>
  <si>
    <t>CapitalLeaseObligationsCurrent</t>
  </si>
  <si>
    <t>CapitalLeaseObligationsNonCurrent</t>
  </si>
  <si>
    <t>LeaseAndRentalExpense, OperatingLeasesRentExpenseNet, RentalExpense</t>
  </si>
  <si>
    <t>Total Debt</t>
  </si>
  <si>
    <t>Final Payment Percentage Of Remainder</t>
  </si>
  <si>
    <t>Present Value discount rate</t>
  </si>
  <si>
    <t>PV</t>
  </si>
  <si>
    <t>Calculated Values</t>
  </si>
  <si>
    <t>PV WorkSheet</t>
  </si>
  <si>
    <t>Year</t>
  </si>
  <si>
    <t>USD</t>
  </si>
  <si>
    <t>DO NOT CHANGE</t>
  </si>
  <si>
    <t>url</t>
  </si>
  <si>
    <t>http://csuite.xbrl.us/php/dispatch.php?Task=xbrlValues</t>
  </si>
  <si>
    <t>Valuation Adjustments</t>
  </si>
  <si>
    <t>DR PPE</t>
  </si>
  <si>
    <t>CR Loan</t>
  </si>
  <si>
    <t>DR Interest Expense</t>
  </si>
  <si>
    <t>DR Depreciation</t>
  </si>
  <si>
    <t>CR Operating Lease Expense</t>
  </si>
  <si>
    <t>InterestIncomeExpenseNet</t>
  </si>
  <si>
    <t>0000066740</t>
  </si>
  <si>
    <t>Debt Instruments</t>
  </si>
  <si>
    <t>Dimension Count</t>
  </si>
  <si>
    <t>DebtInstrumentAxis</t>
  </si>
  <si>
    <t>Debt Instrument</t>
  </si>
  <si>
    <t>LongTermDebt, SeniorNotes</t>
  </si>
  <si>
    <t>DebtInstrumentInterestRateEffectivePercentage, DebtInstrumentInterestRateDuringPeriod</t>
  </si>
  <si>
    <t>Interest Expense</t>
  </si>
  <si>
    <t>Effective Rate</t>
  </si>
  <si>
    <t>DebtInstrumentInterestRateStatedPercentage</t>
  </si>
  <si>
    <t>MEMBERS</t>
  </si>
  <si>
    <t>Stated Rate</t>
  </si>
  <si>
    <t>Carrying Value</t>
  </si>
  <si>
    <t>GET DATA</t>
  </si>
  <si>
    <t>mmm</t>
  </si>
  <si>
    <t>Extension</t>
  </si>
  <si>
    <t>Values</t>
  </si>
  <si>
    <t>Documentation</t>
  </si>
  <si>
    <t>http://test.xbrl.us/php/dispatch.php?Task=xbrlBaseElement</t>
  </si>
  <si>
    <t>Getting Documentation</t>
  </si>
  <si>
    <t>http://test.xbrl.us/php/dispatch.php?Task=xbrlCIKLookup</t>
  </si>
  <si>
    <t>=</t>
  </si>
  <si>
    <t>aapl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</si>
</sst>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12" x14ac:knownFonts="1">
    <font>
      <sz val="11"/>
      <color theme="1"/>
      <name val="Calibri"/>
      <family val="2"/>
      <scheme val="minor"/>
    </font>
    <font>
      <b/>
      <sz val="19.8"/>
      <color theme="1"/>
      <name val="Arial"/>
      <family val="2"/>
    </font>
    <font>
      <sz val="3"/>
      <color theme="1"/>
      <name val="Arial"/>
      <family val="2"/>
    </font>
    <font>
      <b/>
      <sz val="15.4"/>
      <color theme="1"/>
      <name val="Arial"/>
      <family val="2"/>
    </font>
    <font>
      <b/>
      <sz val="11"/>
      <color rgb="FF0C343D"/>
      <name val="Arial"/>
      <family val="2"/>
    </font>
    <font>
      <b/>
      <sz val="11"/>
      <color theme="1"/>
      <name val="Arial"/>
      <family val="2"/>
    </font>
    <font>
      <sz val="11"/>
      <color theme="1"/>
      <name val="Arial"/>
      <family val="2"/>
    </font>
    <font>
      <b/>
      <i/>
      <sz val="11"/>
      <color theme="1"/>
      <name val="Arial"/>
      <family val="2"/>
    </font>
    <font>
      <sz val="5"/>
      <color theme="1"/>
      <name val="Arial"/>
      <family val="2"/>
    </font>
    <font>
      <u/>
      <sz val="11"/>
      <color theme="10"/>
      <name val="Calibri"/>
      <family val="2"/>
      <scheme val="minor"/>
    </font>
    <font>
      <b/>
      <sz val="11"/>
      <color theme="1"/>
      <name val="Calibri"/>
      <family val="2"/>
      <scheme val="minor"/>
    </font>
    <font>
      <b/>
      <sz val="12.1"/>
      <color theme="1"/>
      <name val="Arial"/>
      <family val="2"/>
    </font>
  </fonts>
  <fills count="7">
    <fill>
      <patternFill patternType="none"/>
    </fill>
    <fill>
      <patternFill patternType="gray125"/>
    </fill>
    <fill>
      <patternFill patternType="solid">
        <fgColor rgb="FFCFE2F3"/>
        <bgColor indexed="64"/>
      </patternFill>
    </fill>
    <fill>
      <patternFill patternType="solid">
        <fgColor rgb="FFB6D7A8"/>
        <bgColor indexed="64"/>
      </patternFill>
    </fill>
    <fill>
      <patternFill patternType="solid">
        <fgColor rgb="FFFCE5CD"/>
        <bgColor indexed="64"/>
      </patternFill>
    </fill>
    <fill>
      <patternFill patternType="solid">
        <fgColor rgb="FFFFD966"/>
        <bgColor indexed="64"/>
      </patternFill>
    </fill>
    <fill>
      <patternFill patternType="solid">
        <fgColor rgb="FFFFFFFF"/>
        <bgColor indexed="64"/>
      </patternFill>
    </fill>
  </fills>
  <borders count="2">
    <border>
      <left/>
      <right/>
      <top/>
      <bottom/>
      <diagonal/>
    </border>
    <border>
      <left/>
      <right/>
      <top style="thin">
        <color indexed="64"/>
      </top>
      <bottom style="double">
        <color indexed="64"/>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wrapText="1"/>
    </xf>
    <xf numFmtId="0" fontId="5" fillId="3" borderId="0" xfId="0" applyFont="1" applyFill="1" applyAlignment="1">
      <alignment horizontal="right" wrapText="1"/>
    </xf>
    <xf numFmtId="0" fontId="6" fillId="4" borderId="0" xfId="0" applyFont="1" applyFill="1" applyAlignment="1">
      <alignment horizontal="right" wrapText="1"/>
    </xf>
    <xf numFmtId="6" fontId="6" fillId="4" borderId="0" xfId="0" applyNumberFormat="1" applyFont="1" applyFill="1" applyAlignment="1">
      <alignment horizontal="right" wrapText="1"/>
    </xf>
    <xf numFmtId="0" fontId="7" fillId="3" borderId="0" xfId="0" applyFont="1" applyFill="1" applyAlignment="1">
      <alignment horizontal="right" wrapText="1"/>
    </xf>
    <xf numFmtId="0" fontId="7" fillId="3" borderId="0" xfId="0" applyFont="1" applyFill="1" applyAlignment="1">
      <alignment horizontal="left" wrapText="1"/>
    </xf>
    <xf numFmtId="6" fontId="0" fillId="0" borderId="0" xfId="0" applyNumberFormat="1"/>
    <xf numFmtId="0" fontId="3" fillId="0" borderId="0" xfId="0" applyFont="1"/>
    <xf numFmtId="8" fontId="0" fillId="0" borderId="0" xfId="0" applyNumberFormat="1"/>
    <xf numFmtId="0" fontId="5" fillId="0" borderId="0" xfId="0" applyFont="1" applyAlignment="1">
      <alignment wrapText="1"/>
    </xf>
    <xf numFmtId="0" fontId="8" fillId="0" borderId="0" xfId="0" applyFont="1" applyAlignment="1">
      <alignment wrapText="1"/>
    </xf>
    <xf numFmtId="0" fontId="9" fillId="2" borderId="0" xfId="1" applyFill="1" applyAlignment="1">
      <alignment wrapText="1"/>
    </xf>
    <xf numFmtId="0" fontId="6" fillId="5" borderId="0" xfId="0" applyFont="1" applyFill="1" applyAlignment="1">
      <alignment wrapText="1"/>
    </xf>
    <xf numFmtId="6" fontId="6" fillId="5" borderId="0" xfId="0" applyNumberFormat="1" applyFont="1" applyFill="1" applyAlignment="1">
      <alignment horizontal="right" wrapText="1"/>
    </xf>
    <xf numFmtId="0" fontId="8" fillId="5" borderId="0" xfId="0" applyFont="1" applyFill="1" applyAlignment="1">
      <alignment wrapText="1"/>
    </xf>
    <xf numFmtId="10" fontId="0" fillId="0" borderId="0" xfId="0" applyNumberFormat="1"/>
    <xf numFmtId="0" fontId="6" fillId="0" borderId="0" xfId="0" applyFont="1" applyAlignment="1">
      <alignment horizontal="center" wrapText="1"/>
    </xf>
    <xf numFmtId="0" fontId="8" fillId="3" borderId="0" xfId="0" applyFont="1" applyFill="1" applyAlignment="1">
      <alignment wrapText="1"/>
    </xf>
    <xf numFmtId="6" fontId="6" fillId="4" borderId="1" xfId="0" applyNumberFormat="1" applyFont="1" applyFill="1" applyBorder="1" applyAlignment="1">
      <alignment horizontal="right" wrapText="1"/>
    </xf>
    <xf numFmtId="0" fontId="0" fillId="0" borderId="1" xfId="0" applyBorder="1"/>
    <xf numFmtId="10" fontId="6" fillId="4" borderId="1" xfId="0" applyNumberFormat="1" applyFont="1" applyFill="1" applyBorder="1" applyAlignment="1">
      <alignment horizontal="right" wrapText="1"/>
    </xf>
    <xf numFmtId="0" fontId="10" fillId="0" borderId="0" xfId="0" applyFont="1"/>
    <xf numFmtId="0" fontId="11" fillId="6" borderId="0" xfId="0" applyFont="1" applyFill="1" applyAlignment="1">
      <alignment horizontal="left" wrapText="1"/>
    </xf>
    <xf numFmtId="0" fontId="11" fillId="6" borderId="0" xfId="0" applyFont="1" applyFill="1" applyAlignment="1">
      <alignment horizontal="right" wrapText="1"/>
    </xf>
    <xf numFmtId="0" fontId="6" fillId="0" borderId="0" xfId="0" applyFont="1" applyAlignment="1">
      <alignment wrapText="1"/>
    </xf>
    <xf numFmtId="0" fontId="0" fillId="0" borderId="0" xfId="0" applyAlignment="1">
      <alignment wrapText="1"/>
    </xf>
    <xf numFmtId="6" fontId="6" fillId="4" borderId="0" xfId="0" applyNumberFormat="1" applyFont="1" applyFill="1" applyAlignment="1">
      <alignment horizontal="left"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est.xbrl.us/php/dispatch.php?Task=xbrlCIKLookup" TargetMode="External"/><Relationship Id="rId1" Type="http://schemas.openxmlformats.org/officeDocument/2006/relationships/hyperlink" Target="http://csuite.xbrl.us/php/dispatch.php?Task=xbrl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test.xbrl.us/php/dispatch.php?Task=xbrlBaseElement" TargetMode="External"/><Relationship Id="rId1" Type="http://schemas.openxmlformats.org/officeDocument/2006/relationships/hyperlink" Target="http://csuite.xbrl.us/php/dispatch.php?Task=xbrl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tabSelected="1" topLeftCell="B1" zoomScale="73" zoomScaleNormal="73" workbookViewId="0">
      <selection activeCell="J3" sqref="J3"/>
    </sheetView>
  </sheetViews>
  <sheetFormatPr defaultRowHeight="14.25" x14ac:dyDescent="0.45"/>
  <cols>
    <col min="1" max="1" width="75.46484375" bestFit="1" customWidth="1"/>
    <col min="2" max="2" width="20.06640625" customWidth="1"/>
    <col min="3" max="3" width="0" hidden="1" customWidth="1"/>
    <col min="5" max="5" width="31.1328125" bestFit="1" customWidth="1"/>
    <col min="6" max="6" width="14.265625" customWidth="1"/>
    <col min="7" max="7" width="14.46484375" customWidth="1"/>
    <col min="9" max="9" width="49.1328125" customWidth="1"/>
    <col min="10" max="10" width="33.265625" customWidth="1"/>
    <col min="11" max="11" width="25.265625" customWidth="1"/>
    <col min="12" max="12" width="17.06640625" customWidth="1"/>
    <col min="14" max="14" width="22.86328125" bestFit="1" customWidth="1"/>
  </cols>
  <sheetData>
    <row r="1" spans="1:17" ht="25.15" x14ac:dyDescent="0.7">
      <c r="A1" s="1" t="s">
        <v>0</v>
      </c>
      <c r="B1" s="2"/>
    </row>
    <row r="2" spans="1:17" ht="19.149999999999999" x14ac:dyDescent="0.5">
      <c r="A2" s="3" t="s">
        <v>1</v>
      </c>
      <c r="B2" s="2"/>
      <c r="E2" s="3" t="s">
        <v>40</v>
      </c>
      <c r="F2" s="14"/>
      <c r="G2" s="14"/>
      <c r="I2" s="3" t="s">
        <v>48</v>
      </c>
      <c r="J2" s="14"/>
      <c r="K2" s="14"/>
      <c r="L2" s="14"/>
      <c r="M2" s="14"/>
      <c r="N2" s="14"/>
    </row>
    <row r="3" spans="1:17" x14ac:dyDescent="0.45">
      <c r="A3" s="4" t="s">
        <v>2</v>
      </c>
      <c r="B3" s="5" t="s">
        <v>69</v>
      </c>
      <c r="E3" s="16" t="s">
        <v>41</v>
      </c>
      <c r="F3" s="17">
        <v>775680523</v>
      </c>
      <c r="G3" s="18"/>
      <c r="I3" s="4" t="s">
        <v>49</v>
      </c>
      <c r="J3" s="20" t="e">
        <f>MIN(_xlfn.FILTERXML(_xlfn.WEBSERVICE(""&amp;$B$70&amp;"&amp;Element="&amp;J7&amp;"&amp;Period="&amp;J5&amp;"&amp;Year="&amp;J6&amp;"&amp;CIK="&amp;$B5&amp;"&amp;Ultimus=true&amp;NoYears=1&amp;DimReqd=true&amp;Axis="&amp;J4&amp;""),"/dataRequest/fact[not(preceding-sibling::fact/dimensionCount &lt;= fact/dimensionCount) and not(following-sibling::fact/dimensionCount &lt; fact/dimensionCount)]/dimensionCount"))</f>
        <v>#VALUE!</v>
      </c>
      <c r="K3" s="14"/>
      <c r="L3" s="14"/>
      <c r="M3" s="14"/>
      <c r="N3" s="14"/>
    </row>
    <row r="4" spans="1:17" ht="28.5" customHeight="1" x14ac:dyDescent="0.45">
      <c r="A4" s="4" t="s">
        <v>3</v>
      </c>
      <c r="B4" s="6" t="str">
        <f>_xlfn.FILTERXML(_xlfn.WEBSERVICE(""&amp;$B$70&amp;"&amp;Element=Assets&amp;Period=Y&amp;CIK="&amp;$B5&amp;"&amp;Ultimus=true&amp;NoYears=1&amp;DimReqd=false"),"//dataRequest/fact[last()]/entity")</f>
        <v>APPLE INC</v>
      </c>
      <c r="E4" s="16" t="s">
        <v>42</v>
      </c>
      <c r="F4" s="18"/>
      <c r="G4" s="17">
        <v>775680523</v>
      </c>
      <c r="I4" s="14"/>
      <c r="J4" s="8" t="s">
        <v>50</v>
      </c>
      <c r="K4" s="14"/>
      <c r="L4" s="14"/>
      <c r="M4" s="14"/>
      <c r="N4" s="14"/>
    </row>
    <row r="5" spans="1:17" ht="20.65" customHeight="1" x14ac:dyDescent="0.45">
      <c r="A5" s="4" t="s">
        <v>4</v>
      </c>
      <c r="B5" s="6" t="str">
        <f>TEXT(_xlfn.FILTERXML(_xlfn.WEBSERVICE(D70&amp;"&amp;Ticker="&amp;B3),"//dataRequest/tickerLookup/cik"),"0000000000")</f>
        <v>0000320193</v>
      </c>
      <c r="E5" s="14"/>
      <c r="F5" s="14"/>
      <c r="G5" s="14"/>
      <c r="I5" s="14"/>
      <c r="J5" s="8" t="s">
        <v>11</v>
      </c>
      <c r="K5" s="8" t="s">
        <v>11</v>
      </c>
      <c r="L5" s="21"/>
      <c r="M5" s="14"/>
      <c r="N5" s="21"/>
      <c r="Q5" s="25" t="s">
        <v>60</v>
      </c>
    </row>
    <row r="6" spans="1:17" x14ac:dyDescent="0.45">
      <c r="A6" s="4" t="s">
        <v>5</v>
      </c>
      <c r="B6" s="6" t="s">
        <v>6</v>
      </c>
      <c r="E6" s="16" t="s">
        <v>43</v>
      </c>
      <c r="F6" s="17">
        <f>B35*B36</f>
        <v>62259484.60091377</v>
      </c>
      <c r="G6" s="18"/>
      <c r="I6" s="14"/>
      <c r="J6" s="8">
        <v>2014</v>
      </c>
      <c r="K6" s="8">
        <v>2014</v>
      </c>
      <c r="L6" s="21"/>
      <c r="M6" s="14"/>
      <c r="N6" s="21"/>
      <c r="Q6" s="25" t="s">
        <v>57</v>
      </c>
    </row>
    <row r="7" spans="1:17" ht="16.149999999999999" customHeight="1" x14ac:dyDescent="0.45">
      <c r="A7" s="4" t="s">
        <v>7</v>
      </c>
      <c r="B7" s="6">
        <v>31.57</v>
      </c>
      <c r="E7" s="16" t="s">
        <v>44</v>
      </c>
      <c r="F7" s="17">
        <f>G8-F6</f>
        <v>654740515.39908624</v>
      </c>
      <c r="G7" s="18"/>
      <c r="I7" s="4" t="s">
        <v>51</v>
      </c>
      <c r="J7" s="8" t="s">
        <v>52</v>
      </c>
      <c r="K7" s="8" t="s">
        <v>53</v>
      </c>
      <c r="L7" s="8" t="s">
        <v>54</v>
      </c>
      <c r="M7" s="4" t="s">
        <v>55</v>
      </c>
      <c r="N7" s="8" t="s">
        <v>56</v>
      </c>
      <c r="Q7" t="e">
        <f>_xlfn.WEBSERVICE(""&amp;$B$70&amp;"&amp;Element="&amp;J7&amp;"&amp;Period="&amp;J5&amp;"&amp;Year="&amp;J6&amp;"&amp;CIK="&amp;$B5&amp;"&amp;Ultimus=true&amp;NoYears=1&amp;DimReqd=true&amp;Axis="&amp;J4&amp;"")</f>
        <v>#VALUE!</v>
      </c>
    </row>
    <row r="8" spans="1:17" ht="19.899999999999999" customHeight="1" x14ac:dyDescent="0.45">
      <c r="A8" s="4" t="s">
        <v>8</v>
      </c>
      <c r="B8" s="7">
        <v>9290555987</v>
      </c>
      <c r="E8" s="16" t="s">
        <v>45</v>
      </c>
      <c r="F8" s="18"/>
      <c r="G8" s="17">
        <f>B30</f>
        <v>717000000</v>
      </c>
      <c r="I8" t="e">
        <f t="array" ref="I8:I34">_xlfn.FILTERXML(Q7,"/dataRequest/fact[dimensionCount = "&amp;J3&amp;"]/dimensions/dimensionPair[axisLocalName='"&amp;J4&amp;"']/memberLocalName")</f>
        <v>#VALUE!</v>
      </c>
      <c r="J8" s="7">
        <f t="shared" ref="J8:J34" si="0">IF(AND(ISERROR(K8),ISERROR(N8)),0, IFERROR(MAX(_xlfn.FILTERXML(P$15,"/dataRequest/fact[dimensions/dimensionPair[axisLocalName='"&amp;J$4&amp;"']/memberLocalName='"&amp;I8&amp;"']/amount")),0))</f>
        <v>0</v>
      </c>
      <c r="K8" t="e">
        <f>_xlfn.FILTERXML($P$9,"/dataRequest/fact[dimensions/dimensionPair[axisLocalName='"&amp;J$4&amp;"']/memberLocalName='"&amp;I8&amp;"']/amount")</f>
        <v>#VALUE!</v>
      </c>
      <c r="L8" s="7">
        <f>IFERROR(J8*IFERROR(K8,N8),0)</f>
        <v>0</v>
      </c>
      <c r="N8" t="e">
        <f t="shared" ref="N8:N34" si="1">MAX(_xlfn.FILTERXML(P$12,"/dataRequest/fact[dimensionCount = "&amp;J$3&amp;"][dimensions/dimensionPair[axisLocalName='"&amp;J$4&amp;"']/memberLocalName='"&amp;I8&amp;"']/amount"))</f>
        <v>#VALUE!</v>
      </c>
      <c r="P8" s="25" t="s">
        <v>55</v>
      </c>
    </row>
    <row r="9" spans="1:17" x14ac:dyDescent="0.45">
      <c r="A9" s="4" t="s">
        <v>9</v>
      </c>
      <c r="B9" s="7">
        <v>294284323</v>
      </c>
      <c r="I9" t="e">
        <v>#VALUE!</v>
      </c>
      <c r="J9" s="7">
        <f t="shared" si="0"/>
        <v>0</v>
      </c>
      <c r="K9" t="e">
        <f t="shared" ref="K9:K34" si="2">_xlfn.FILTERXML($P$9,"/dataRequest/fact[dimensions/dimensionPair[axisLocalName='"&amp;J$4&amp;"']/memberLocalName='"&amp;I9&amp;"']/amount")</f>
        <v>#VALUE!</v>
      </c>
      <c r="L9" s="7">
        <f t="shared" ref="L9:L34" si="3">IFERROR(J9*IFERROR(K9,N9),0)</f>
        <v>0</v>
      </c>
      <c r="N9" t="e">
        <f t="shared" si="1"/>
        <v>#VALUE!</v>
      </c>
      <c r="P9" t="e">
        <f>_xlfn.WEBSERVICE(""&amp;$B$70&amp;"&amp;Element="&amp;K$7&amp;"&amp;Period="&amp;K$5&amp;"&amp;Year="&amp;K$6&amp;"&amp;CIK="&amp;$B$5&amp;"&amp;Ultimus=true&amp;NoYears=1&amp;DimReqd=true&amp;Axis="&amp;J$4&amp;"")</f>
        <v>#VALUE!</v>
      </c>
    </row>
    <row r="10" spans="1:17" x14ac:dyDescent="0.45">
      <c r="A10" s="2"/>
      <c r="B10" s="2"/>
      <c r="I10" t="e">
        <v>#VALUE!</v>
      </c>
      <c r="J10" s="7">
        <f t="shared" si="0"/>
        <v>0</v>
      </c>
      <c r="K10" t="e">
        <f t="shared" si="2"/>
        <v>#VALUE!</v>
      </c>
      <c r="L10" s="7">
        <f t="shared" si="3"/>
        <v>0</v>
      </c>
      <c r="N10" t="e">
        <f t="shared" si="1"/>
        <v>#VALUE!</v>
      </c>
    </row>
    <row r="11" spans="1:17" ht="19.149999999999999" x14ac:dyDescent="0.5">
      <c r="A11" s="3" t="s">
        <v>10</v>
      </c>
      <c r="B11" s="2"/>
      <c r="I11" t="e">
        <v>#VALUE!</v>
      </c>
      <c r="J11" s="7">
        <f t="shared" si="0"/>
        <v>0</v>
      </c>
      <c r="K11" t="e">
        <f t="shared" si="2"/>
        <v>#VALUE!</v>
      </c>
      <c r="L11" s="7">
        <f t="shared" si="3"/>
        <v>0</v>
      </c>
      <c r="N11" t="e">
        <f t="shared" si="1"/>
        <v>#VALUE!</v>
      </c>
      <c r="P11" s="25" t="s">
        <v>58</v>
      </c>
    </row>
    <row r="12" spans="1:17" x14ac:dyDescent="0.45">
      <c r="A12" s="2"/>
      <c r="B12" s="8" t="s">
        <v>11</v>
      </c>
      <c r="I12" t="e">
        <v>#VALUE!</v>
      </c>
      <c r="J12" s="7">
        <f t="shared" si="0"/>
        <v>0</v>
      </c>
      <c r="K12" t="e">
        <f t="shared" si="2"/>
        <v>#VALUE!</v>
      </c>
      <c r="L12" s="7">
        <f t="shared" si="3"/>
        <v>0</v>
      </c>
      <c r="N12" t="e">
        <f t="shared" si="1"/>
        <v>#VALUE!</v>
      </c>
      <c r="P12" t="e">
        <f>_xlfn.WEBSERVICE(""&amp;$B$70&amp;"&amp;Element="&amp;N$7&amp;"&amp;CIK="&amp;$B$5&amp;"&amp;Ultimus=true&amp;NoYears=4&amp;DimReqd=true&amp;Axis="&amp;J$4&amp;"&amp;Year="&amp;K6&amp;"")</f>
        <v>#VALUE!</v>
      </c>
    </row>
    <row r="13" spans="1:17" x14ac:dyDescent="0.45">
      <c r="A13" s="4" t="s">
        <v>12</v>
      </c>
      <c r="B13" s="8">
        <v>2014</v>
      </c>
      <c r="E13" s="31"/>
      <c r="I13" t="e">
        <v>#VALUE!</v>
      </c>
      <c r="J13" s="7">
        <f t="shared" si="0"/>
        <v>0</v>
      </c>
      <c r="K13" t="e">
        <f t="shared" si="2"/>
        <v>#VALUE!</v>
      </c>
      <c r="L13" s="7">
        <f t="shared" si="3"/>
        <v>0</v>
      </c>
      <c r="N13" t="e">
        <f t="shared" si="1"/>
        <v>#VALUE!</v>
      </c>
      <c r="P13" t="str">
        <f>""&amp;$B$70&amp;"&amp;Element="&amp;N$7&amp;"&amp;CIK="&amp;$B$5&amp;"&amp;Ultimus=true&amp;NoYears=1&amp;DimReqd=true&amp;Axis="&amp;J$4&amp;"&amp;Year="&amp;K6&amp;""</f>
        <v>http://csuite.xbrl.us/php/dispatch.php?Task=xbrlValues&amp;Element=DebtInstrumentInterestRateStatedPercentage&amp;CIK=0000320193&amp;Ultimus=true&amp;NoYears=1&amp;DimReqd=true&amp;Axis=DebtInstrumentAxis&amp;Year=2014</v>
      </c>
    </row>
    <row r="14" spans="1:17" ht="17" customHeight="1" x14ac:dyDescent="0.45">
      <c r="A14" s="9" t="s">
        <v>13</v>
      </c>
      <c r="B14" s="7">
        <f>_xlfn.FILTERXML(_xlfn.WEBSERVICE(""&amp;$B$70&amp;"&amp;Element="&amp;$A14&amp;"&amp;Period="&amp;B$12&amp;"&amp;Year="&amp;B$13&amp;"&amp;CIK="&amp;$B$5&amp;"&amp;Ultimus=true&amp;NoYears=1&amp;DimReqd=false"),"/dataRequest/fact[last()]/amount")</f>
        <v>662000000</v>
      </c>
      <c r="I14" t="e">
        <v>#VALUE!</v>
      </c>
      <c r="J14" s="7">
        <f t="shared" si="0"/>
        <v>0</v>
      </c>
      <c r="K14" t="e">
        <f t="shared" si="2"/>
        <v>#VALUE!</v>
      </c>
      <c r="L14" s="7">
        <f t="shared" si="3"/>
        <v>0</v>
      </c>
      <c r="N14" t="e">
        <f t="shared" si="1"/>
        <v>#VALUE!</v>
      </c>
      <c r="P14" s="25" t="s">
        <v>59</v>
      </c>
    </row>
    <row r="15" spans="1:17" x14ac:dyDescent="0.45">
      <c r="A15" s="9" t="s">
        <v>14</v>
      </c>
      <c r="B15" s="7">
        <f>_xlfn.FILTERXML(_xlfn.WEBSERVICE(""&amp;$B$70&amp;"&amp;Element="&amp;$A15&amp;"&amp;Period="&amp;B$12&amp;"&amp;Year="&amp;B$13&amp;"&amp;CIK="&amp;$B$5&amp;"&amp;Ultimus=true&amp;NoYears=1&amp;DimReqd=false"),"/dataRequest/fact[last()]/amount")</f>
        <v>676000000</v>
      </c>
      <c r="E15" s="29" t="s">
        <v>68</v>
      </c>
      <c r="I15" t="e">
        <v>#VALUE!</v>
      </c>
      <c r="J15" s="7">
        <f t="shared" si="0"/>
        <v>0</v>
      </c>
      <c r="K15" t="e">
        <f t="shared" si="2"/>
        <v>#VALUE!</v>
      </c>
      <c r="L15" s="7">
        <f t="shared" si="3"/>
        <v>0</v>
      </c>
      <c r="N15" t="e">
        <f t="shared" si="1"/>
        <v>#VALUE!</v>
      </c>
      <c r="P15" t="e">
        <f>_xlfn.WEBSERVICE(""&amp;$B$70&amp;"&amp;Element="&amp;J$7&amp;"&amp;Period="&amp;J$5&amp;"&amp;Year="&amp;J$6&amp;"&amp;CIK="&amp;$B$5&amp;"&amp;Ultimus=true&amp;NoYears=1&amp;DimReqd=true&amp;Axis="&amp;J$4&amp;"")</f>
        <v>#VALUE!</v>
      </c>
    </row>
    <row r="16" spans="1:17" x14ac:dyDescent="0.45">
      <c r="A16" s="9" t="s">
        <v>15</v>
      </c>
      <c r="B16" s="7">
        <f t="shared" ref="B16:B30" si="4">_xlfn.FILTERXML(_xlfn.WEBSERVICE(""&amp;$B$70&amp;"&amp;Element="&amp;$A16&amp;"&amp;Period="&amp;B$12&amp;"&amp;Year="&amp;B$13&amp;"&amp;CIK="&amp;$B$5&amp;"&amp;Ultimus=true&amp;NoYears=1&amp;DimReqd=false"),"/dataRequest/fact[last()]/amount")</f>
        <v>645000000</v>
      </c>
      <c r="I16" t="e">
        <v>#VALUE!</v>
      </c>
      <c r="J16" s="7">
        <f t="shared" si="0"/>
        <v>0</v>
      </c>
      <c r="K16" t="e">
        <f t="shared" si="2"/>
        <v>#VALUE!</v>
      </c>
      <c r="L16" s="7">
        <f t="shared" si="3"/>
        <v>0</v>
      </c>
      <c r="N16" t="e">
        <f t="shared" si="1"/>
        <v>#VALUE!</v>
      </c>
    </row>
    <row r="17" spans="1:14" x14ac:dyDescent="0.45">
      <c r="A17" s="9" t="s">
        <v>16</v>
      </c>
      <c r="B17" s="7">
        <f t="shared" si="4"/>
        <v>593000000</v>
      </c>
      <c r="I17" t="e">
        <v>#VALUE!</v>
      </c>
      <c r="J17" s="7">
        <f t="shared" si="0"/>
        <v>0</v>
      </c>
      <c r="K17" t="e">
        <f t="shared" si="2"/>
        <v>#VALUE!</v>
      </c>
      <c r="L17" s="7">
        <f t="shared" si="3"/>
        <v>0</v>
      </c>
      <c r="N17" t="e">
        <f t="shared" si="1"/>
        <v>#VALUE!</v>
      </c>
    </row>
    <row r="18" spans="1:14" x14ac:dyDescent="0.45">
      <c r="A18" s="9" t="s">
        <v>17</v>
      </c>
      <c r="B18" s="7">
        <f t="shared" si="4"/>
        <v>534000000</v>
      </c>
      <c r="I18" t="e">
        <v>#VALUE!</v>
      </c>
      <c r="J18" s="7">
        <f t="shared" si="0"/>
        <v>0</v>
      </c>
      <c r="K18" t="e">
        <f t="shared" si="2"/>
        <v>#VALUE!</v>
      </c>
      <c r="L18" s="7">
        <f t="shared" si="3"/>
        <v>0</v>
      </c>
      <c r="N18" t="e">
        <f t="shared" si="1"/>
        <v>#VALUE!</v>
      </c>
    </row>
    <row r="19" spans="1:14" x14ac:dyDescent="0.45">
      <c r="A19" s="9" t="s">
        <v>18</v>
      </c>
      <c r="B19" s="7">
        <f>_xlfn.FILTERXML(_xlfn.WEBSERVICE(""&amp;$B$70&amp;"&amp;Element="&amp;$A19&amp;"&amp;Period="&amp;B$12&amp;"&amp;Year="&amp;B$13&amp;"&amp;CIK="&amp;$B$5&amp;"&amp;Ultimus=true&amp;NoYears=1&amp;DimReqd=false"),"/dataRequest/fact[last()]/amount")</f>
        <v>1877000000</v>
      </c>
      <c r="I19" t="e">
        <v>#VALUE!</v>
      </c>
      <c r="J19" s="7">
        <f t="shared" si="0"/>
        <v>0</v>
      </c>
      <c r="K19" t="e">
        <f t="shared" si="2"/>
        <v>#VALUE!</v>
      </c>
      <c r="L19" s="7">
        <f t="shared" si="3"/>
        <v>0</v>
      </c>
      <c r="N19" t="e">
        <f t="shared" si="1"/>
        <v>#VALUE!</v>
      </c>
    </row>
    <row r="20" spans="1:14" x14ac:dyDescent="0.45">
      <c r="A20" s="9" t="s">
        <v>19</v>
      </c>
      <c r="B20" s="7">
        <f t="shared" si="4"/>
        <v>384000000</v>
      </c>
      <c r="C20">
        <f>_xlfn.FILTERXML(_xlfn.WEBSERVICE(""&amp;B70&amp;"&amp;Element="&amp;$A20&amp;"&amp;Period="&amp;B$12&amp;"&amp;Year="&amp;B$13&amp;"&amp;CIK="&amp;$B$5&amp;"&amp;Ultimus=true&amp;NoYears=1&amp;DimReqd=false"),"//dataRequest/fact[last()]/accessionID")</f>
        <v>118521</v>
      </c>
      <c r="I20" t="e">
        <v>#VALUE!</v>
      </c>
      <c r="J20" s="7">
        <f t="shared" si="0"/>
        <v>0</v>
      </c>
      <c r="K20" t="e">
        <f t="shared" si="2"/>
        <v>#VALUE!</v>
      </c>
      <c r="L20" s="7">
        <f t="shared" si="3"/>
        <v>0</v>
      </c>
      <c r="N20" t="e">
        <f t="shared" si="1"/>
        <v>#VALUE!</v>
      </c>
    </row>
    <row r="21" spans="1:14" x14ac:dyDescent="0.45">
      <c r="A21" s="9" t="s">
        <v>46</v>
      </c>
      <c r="B21" s="7" t="e">
        <f t="shared" si="4"/>
        <v>#VALUE!</v>
      </c>
      <c r="C21" t="e">
        <f>_xlfn.FILTERXML(_xlfn.WEBSERVICE(""&amp;B65&amp;"&amp;Element="&amp;$A21&amp;"&amp;Period="&amp;B$12&amp;"&amp;Year="&amp;B$13&amp;"&amp;CIK="&amp;$B$5&amp;"&amp;Ultimus=true&amp;NoYears=1&amp;DimReqd=false"),"//dataRequest/fact[last()]/accessionID")</f>
        <v>#VALUE!</v>
      </c>
      <c r="I21" t="e">
        <v>#VALUE!</v>
      </c>
      <c r="J21" s="7">
        <f t="shared" si="0"/>
        <v>0</v>
      </c>
      <c r="K21" t="e">
        <f t="shared" si="2"/>
        <v>#VALUE!</v>
      </c>
      <c r="L21" s="7">
        <f t="shared" si="3"/>
        <v>0</v>
      </c>
      <c r="N21" t="e">
        <f t="shared" si="1"/>
        <v>#VALUE!</v>
      </c>
    </row>
    <row r="22" spans="1:14" ht="24.4" customHeight="1" x14ac:dyDescent="0.45">
      <c r="A22" s="9" t="s">
        <v>20</v>
      </c>
      <c r="B22" s="7" t="e">
        <f t="shared" si="4"/>
        <v>#VALUE!</v>
      </c>
      <c r="I22" t="e">
        <v>#VALUE!</v>
      </c>
      <c r="J22" s="7">
        <f t="shared" si="0"/>
        <v>0</v>
      </c>
      <c r="K22" t="e">
        <f t="shared" si="2"/>
        <v>#VALUE!</v>
      </c>
      <c r="L22" s="7">
        <f t="shared" si="3"/>
        <v>0</v>
      </c>
      <c r="N22" t="e">
        <f t="shared" si="1"/>
        <v>#VALUE!</v>
      </c>
    </row>
    <row r="23" spans="1:14" x14ac:dyDescent="0.45">
      <c r="A23" s="9" t="s">
        <v>21</v>
      </c>
      <c r="B23" s="7" t="e">
        <f t="shared" si="4"/>
        <v>#VALUE!</v>
      </c>
      <c r="I23" t="e">
        <v>#VALUE!</v>
      </c>
      <c r="J23" s="7">
        <f t="shared" si="0"/>
        <v>0</v>
      </c>
      <c r="K23" t="e">
        <f t="shared" si="2"/>
        <v>#VALUE!</v>
      </c>
      <c r="L23" s="7">
        <f t="shared" si="3"/>
        <v>0</v>
      </c>
      <c r="N23" t="e">
        <f t="shared" si="1"/>
        <v>#VALUE!</v>
      </c>
    </row>
    <row r="24" spans="1:14" x14ac:dyDescent="0.45">
      <c r="A24" s="9" t="s">
        <v>22</v>
      </c>
      <c r="B24" s="7">
        <f t="shared" si="4"/>
        <v>28987000000</v>
      </c>
      <c r="I24" t="e">
        <v>#VALUE!</v>
      </c>
      <c r="J24" s="7">
        <f t="shared" si="0"/>
        <v>0</v>
      </c>
      <c r="K24" t="e">
        <f t="shared" si="2"/>
        <v>#VALUE!</v>
      </c>
      <c r="L24" s="7">
        <f t="shared" si="3"/>
        <v>0</v>
      </c>
      <c r="N24" t="e">
        <f t="shared" si="1"/>
        <v>#VALUE!</v>
      </c>
    </row>
    <row r="25" spans="1:14" x14ac:dyDescent="0.45">
      <c r="A25" s="9" t="s">
        <v>23</v>
      </c>
      <c r="B25" s="7">
        <f t="shared" si="4"/>
        <v>28987000000</v>
      </c>
      <c r="I25" t="e">
        <v>#VALUE!</v>
      </c>
      <c r="J25" s="7">
        <f t="shared" si="0"/>
        <v>0</v>
      </c>
      <c r="K25" t="e">
        <f t="shared" si="2"/>
        <v>#VALUE!</v>
      </c>
      <c r="L25" s="7">
        <f t="shared" si="3"/>
        <v>0</v>
      </c>
      <c r="N25" t="e">
        <f t="shared" si="1"/>
        <v>#VALUE!</v>
      </c>
    </row>
    <row r="26" spans="1:14" x14ac:dyDescent="0.45">
      <c r="A26" s="9" t="s">
        <v>24</v>
      </c>
      <c r="B26" s="7" t="e">
        <f t="shared" si="4"/>
        <v>#VALUE!</v>
      </c>
      <c r="I26" t="e">
        <v>#VALUE!</v>
      </c>
      <c r="J26" s="7">
        <f t="shared" si="0"/>
        <v>0</v>
      </c>
      <c r="K26" t="e">
        <f t="shared" si="2"/>
        <v>#VALUE!</v>
      </c>
      <c r="L26" s="7">
        <f t="shared" si="3"/>
        <v>0</v>
      </c>
      <c r="N26" t="e">
        <f t="shared" si="1"/>
        <v>#VALUE!</v>
      </c>
    </row>
    <row r="27" spans="1:14" x14ac:dyDescent="0.45">
      <c r="A27" s="9" t="s">
        <v>25</v>
      </c>
      <c r="B27" s="7" t="e">
        <f t="shared" si="4"/>
        <v>#VALUE!</v>
      </c>
      <c r="D27" s="10"/>
      <c r="I27" t="e">
        <v>#VALUE!</v>
      </c>
      <c r="J27" s="7">
        <f t="shared" si="0"/>
        <v>0</v>
      </c>
      <c r="K27" t="e">
        <f t="shared" si="2"/>
        <v>#VALUE!</v>
      </c>
      <c r="L27" s="7">
        <f t="shared" si="3"/>
        <v>0</v>
      </c>
      <c r="N27" t="e">
        <f t="shared" si="1"/>
        <v>#VALUE!</v>
      </c>
    </row>
    <row r="28" spans="1:14" x14ac:dyDescent="0.45">
      <c r="A28" s="9" t="s">
        <v>26</v>
      </c>
      <c r="B28" s="7" t="e">
        <f t="shared" si="4"/>
        <v>#VALUE!</v>
      </c>
      <c r="I28" t="e">
        <v>#VALUE!</v>
      </c>
      <c r="J28" s="7">
        <f t="shared" si="0"/>
        <v>0</v>
      </c>
      <c r="K28" t="e">
        <f t="shared" si="2"/>
        <v>#VALUE!</v>
      </c>
      <c r="L28" s="7">
        <f t="shared" si="3"/>
        <v>0</v>
      </c>
      <c r="N28" t="e">
        <f t="shared" si="1"/>
        <v>#VALUE!</v>
      </c>
    </row>
    <row r="29" spans="1:14" x14ac:dyDescent="0.45">
      <c r="A29" s="9" t="s">
        <v>27</v>
      </c>
      <c r="B29" s="7" t="e">
        <f t="shared" si="4"/>
        <v>#VALUE!</v>
      </c>
      <c r="I29" t="e">
        <v>#VALUE!</v>
      </c>
      <c r="J29" s="7">
        <f t="shared" si="0"/>
        <v>0</v>
      </c>
      <c r="K29" t="e">
        <f t="shared" si="2"/>
        <v>#VALUE!</v>
      </c>
      <c r="L29" s="7">
        <f t="shared" si="3"/>
        <v>0</v>
      </c>
      <c r="N29" t="e">
        <f t="shared" si="1"/>
        <v>#VALUE!</v>
      </c>
    </row>
    <row r="30" spans="1:14" x14ac:dyDescent="0.45">
      <c r="A30" s="9" t="s">
        <v>28</v>
      </c>
      <c r="B30" s="7">
        <f t="shared" si="4"/>
        <v>717000000</v>
      </c>
      <c r="I30" t="e">
        <v>#VALUE!</v>
      </c>
      <c r="J30" s="7">
        <f t="shared" si="0"/>
        <v>0</v>
      </c>
      <c r="K30" t="e">
        <f t="shared" si="2"/>
        <v>#VALUE!</v>
      </c>
      <c r="L30" s="7">
        <f t="shared" si="3"/>
        <v>0</v>
      </c>
      <c r="N30" t="e">
        <f t="shared" si="1"/>
        <v>#VALUE!</v>
      </c>
    </row>
    <row r="31" spans="1:14" x14ac:dyDescent="0.45">
      <c r="I31" t="e">
        <v>#VALUE!</v>
      </c>
      <c r="J31" s="7">
        <f t="shared" si="0"/>
        <v>0</v>
      </c>
      <c r="K31" t="e">
        <f t="shared" si="2"/>
        <v>#VALUE!</v>
      </c>
      <c r="L31" s="7">
        <f t="shared" si="3"/>
        <v>0</v>
      </c>
      <c r="N31" t="e">
        <f t="shared" si="1"/>
        <v>#VALUE!</v>
      </c>
    </row>
    <row r="32" spans="1:14" ht="19.149999999999999" x14ac:dyDescent="0.5">
      <c r="A32" s="11" t="s">
        <v>33</v>
      </c>
      <c r="I32" t="e">
        <v>#VALUE!</v>
      </c>
      <c r="J32" s="7">
        <f t="shared" si="0"/>
        <v>0</v>
      </c>
      <c r="K32" t="e">
        <f t="shared" si="2"/>
        <v>#VALUE!</v>
      </c>
      <c r="L32" s="7">
        <f t="shared" si="3"/>
        <v>0</v>
      </c>
      <c r="N32" t="e">
        <f t="shared" si="1"/>
        <v>#VALUE!</v>
      </c>
    </row>
    <row r="33" spans="1:14" x14ac:dyDescent="0.45">
      <c r="A33" s="4" t="s">
        <v>29</v>
      </c>
      <c r="B33">
        <f>MAX(IFERROR(B24,0)+IFERROR(B26,0)+IFERROR(B28,0)+IFERROR(B29,0),IFERROR(B22,0),IFERROR(B25,0))</f>
        <v>28987000000</v>
      </c>
      <c r="I33" t="e">
        <v>#VALUE!</v>
      </c>
      <c r="J33" s="7">
        <f t="shared" si="0"/>
        <v>0</v>
      </c>
      <c r="K33" t="e">
        <f t="shared" si="2"/>
        <v>#VALUE!</v>
      </c>
      <c r="L33" s="7">
        <f t="shared" si="3"/>
        <v>0</v>
      </c>
      <c r="N33" t="e">
        <f t="shared" si="1"/>
        <v>#VALUE!</v>
      </c>
    </row>
    <row r="34" spans="1:14" x14ac:dyDescent="0.45">
      <c r="A34" s="4" t="s">
        <v>30</v>
      </c>
      <c r="B34">
        <f>B19/B18</f>
        <v>3.5149812734082397</v>
      </c>
      <c r="I34" t="e">
        <v>#VALUE!</v>
      </c>
      <c r="J34" s="7">
        <f t="shared" si="0"/>
        <v>0</v>
      </c>
      <c r="K34" t="e">
        <f t="shared" si="2"/>
        <v>#VALUE!</v>
      </c>
      <c r="L34" s="7">
        <f t="shared" si="3"/>
        <v>0</v>
      </c>
      <c r="N34" t="e">
        <f t="shared" si="1"/>
        <v>#VALUE!</v>
      </c>
    </row>
    <row r="35" spans="1:14" ht="14.65" thickBot="1" x14ac:dyDescent="0.5">
      <c r="A35" s="4" t="s">
        <v>31</v>
      </c>
      <c r="B35" s="19">
        <f>IFERROR(IFERROR(B20,B21)/B33,L32)</f>
        <v>1.3247317763135199E-2</v>
      </c>
      <c r="J35" s="22">
        <f>SUM(J8:J34)</f>
        <v>0</v>
      </c>
      <c r="K35" s="23"/>
      <c r="L35" s="22">
        <f>SUM(L8:L34)</f>
        <v>0</v>
      </c>
      <c r="M35" s="24" t="e">
        <f>L35/J35</f>
        <v>#DIV/0!</v>
      </c>
      <c r="N35" s="23"/>
    </row>
    <row r="36" spans="1:14" ht="14.65" thickTop="1" x14ac:dyDescent="0.45">
      <c r="A36" s="4" t="s">
        <v>32</v>
      </c>
      <c r="B36" s="12">
        <f>NPV(B35,B41:B65)</f>
        <v>4699780416.996582</v>
      </c>
    </row>
    <row r="39" spans="1:14" ht="19.149999999999999" x14ac:dyDescent="0.5">
      <c r="A39" s="3" t="s">
        <v>34</v>
      </c>
      <c r="B39" s="2"/>
    </row>
    <row r="40" spans="1:14" x14ac:dyDescent="0.45">
      <c r="A40" s="4" t="s">
        <v>35</v>
      </c>
      <c r="B40" s="4" t="s">
        <v>36</v>
      </c>
    </row>
    <row r="41" spans="1:14" x14ac:dyDescent="0.45">
      <c r="A41" s="6">
        <f>B$13</f>
        <v>2014</v>
      </c>
      <c r="B41" s="7">
        <f>B14</f>
        <v>662000000</v>
      </c>
    </row>
    <row r="42" spans="1:14" x14ac:dyDescent="0.45">
      <c r="A42" s="6">
        <f>A41+1</f>
        <v>2015</v>
      </c>
      <c r="B42" s="7">
        <f>B15</f>
        <v>676000000</v>
      </c>
    </row>
    <row r="43" spans="1:14" x14ac:dyDescent="0.45">
      <c r="A43" s="6">
        <f t="shared" ref="A43:A45" si="5">A42+1</f>
        <v>2016</v>
      </c>
      <c r="B43" s="7">
        <f t="shared" ref="B43:B45" si="6">B16</f>
        <v>645000000</v>
      </c>
    </row>
    <row r="44" spans="1:14" x14ac:dyDescent="0.45">
      <c r="A44" s="6">
        <f t="shared" si="5"/>
        <v>2017</v>
      </c>
      <c r="B44" s="7">
        <f t="shared" si="6"/>
        <v>593000000</v>
      </c>
    </row>
    <row r="45" spans="1:14" x14ac:dyDescent="0.45">
      <c r="A45" s="6">
        <f t="shared" si="5"/>
        <v>2018</v>
      </c>
      <c r="B45" s="7">
        <f t="shared" si="6"/>
        <v>534000000</v>
      </c>
    </row>
    <row r="46" spans="1:14" x14ac:dyDescent="0.45">
      <c r="A46" s="6">
        <f>IF(B$34&gt;ROW(A46)-ROW(A$46),A45+1,"")</f>
        <v>2019</v>
      </c>
      <c r="B46" s="7">
        <f>IF(B$34&gt;ROW(A46)-ROW(A$45),B45,IF(B$34&gt;ROW(A46)-ROW(A$46),(B$34-(ROW(A46)-ROW(A$46)))*B45,""))</f>
        <v>534000000</v>
      </c>
    </row>
    <row r="47" spans="1:14" x14ac:dyDescent="0.45">
      <c r="A47" s="6">
        <f>IF(B$34&gt;ROW(A47)-ROW(A$46),A46+1,"")</f>
        <v>2020</v>
      </c>
      <c r="B47" s="7">
        <f t="shared" ref="B47:B59" si="7">IF(B$34&gt;ROW(A47)-ROW(A$45),B46,IF(B$34&gt;ROW(A47)-ROW(A$46),(B$34-(ROW(A47)-ROW(A$46)))*B46,""))</f>
        <v>534000000</v>
      </c>
    </row>
    <row r="48" spans="1:14" x14ac:dyDescent="0.45">
      <c r="A48" s="6">
        <f>IF(B$34&gt;ROW(A48)-ROW(A$46),A47+1,"")</f>
        <v>2021</v>
      </c>
      <c r="B48" s="7">
        <f t="shared" si="7"/>
        <v>534000000</v>
      </c>
    </row>
    <row r="49" spans="1:2" x14ac:dyDescent="0.45">
      <c r="A49" s="6">
        <f t="shared" ref="A49:A57" si="8">IF(B$34&gt;ROW(A49)-ROW(A$46),A48+1,"")</f>
        <v>2022</v>
      </c>
      <c r="B49" s="7">
        <f t="shared" si="7"/>
        <v>275000000</v>
      </c>
    </row>
    <row r="50" spans="1:2" x14ac:dyDescent="0.45">
      <c r="A50" s="6" t="str">
        <f t="shared" si="8"/>
        <v/>
      </c>
      <c r="B50" s="7" t="str">
        <f t="shared" si="7"/>
        <v/>
      </c>
    </row>
    <row r="51" spans="1:2" x14ac:dyDescent="0.45">
      <c r="A51" s="6" t="str">
        <f t="shared" si="8"/>
        <v/>
      </c>
      <c r="B51" s="7" t="str">
        <f t="shared" si="7"/>
        <v/>
      </c>
    </row>
    <row r="52" spans="1:2" x14ac:dyDescent="0.45">
      <c r="A52" s="6" t="str">
        <f t="shared" si="8"/>
        <v/>
      </c>
      <c r="B52" s="7" t="str">
        <f t="shared" si="7"/>
        <v/>
      </c>
    </row>
    <row r="53" spans="1:2" x14ac:dyDescent="0.45">
      <c r="A53" s="6" t="str">
        <f t="shared" si="8"/>
        <v/>
      </c>
      <c r="B53" s="7" t="str">
        <f t="shared" si="7"/>
        <v/>
      </c>
    </row>
    <row r="54" spans="1:2" x14ac:dyDescent="0.45">
      <c r="A54" s="6" t="str">
        <f t="shared" si="8"/>
        <v/>
      </c>
      <c r="B54" s="7" t="str">
        <f t="shared" si="7"/>
        <v/>
      </c>
    </row>
    <row r="55" spans="1:2" x14ac:dyDescent="0.45">
      <c r="A55" s="6" t="str">
        <f t="shared" si="8"/>
        <v/>
      </c>
      <c r="B55" s="7" t="str">
        <f t="shared" si="7"/>
        <v/>
      </c>
    </row>
    <row r="56" spans="1:2" x14ac:dyDescent="0.45">
      <c r="A56" s="6" t="str">
        <f t="shared" si="8"/>
        <v/>
      </c>
      <c r="B56" s="7" t="str">
        <f t="shared" si="7"/>
        <v/>
      </c>
    </row>
    <row r="57" spans="1:2" x14ac:dyDescent="0.45">
      <c r="A57" s="6" t="str">
        <f t="shared" si="8"/>
        <v/>
      </c>
      <c r="B57" s="7" t="str">
        <f t="shared" si="7"/>
        <v/>
      </c>
    </row>
    <row r="58" spans="1:2" x14ac:dyDescent="0.45">
      <c r="A58" s="6"/>
      <c r="B58" s="7" t="str">
        <f t="shared" si="7"/>
        <v/>
      </c>
    </row>
    <row r="59" spans="1:2" x14ac:dyDescent="0.45">
      <c r="B59" s="7" t="str">
        <f t="shared" si="7"/>
        <v/>
      </c>
    </row>
    <row r="68" spans="1:4" x14ac:dyDescent="0.45">
      <c r="A68" s="13" t="s">
        <v>37</v>
      </c>
      <c r="B68" s="14"/>
    </row>
    <row r="69" spans="1:4" x14ac:dyDescent="0.45">
      <c r="A69" s="14"/>
      <c r="B69" s="14"/>
    </row>
    <row r="70" spans="1:4" ht="85.5" x14ac:dyDescent="0.45">
      <c r="A70" s="4" t="s">
        <v>38</v>
      </c>
      <c r="B70" s="15" t="s">
        <v>39</v>
      </c>
      <c r="D70" s="15" t="s">
        <v>67</v>
      </c>
    </row>
  </sheetData>
  <hyperlinks>
    <hyperlink ref="B70" r:id="rId1"/>
    <hyperlink ref="D70" r:id="rId2"/>
  </hyperlinks>
  <pageMargins left="0.7" right="0.7" top="0.75" bottom="0.75" header="0.3" footer="0.3"/>
  <pageSetup paperSize="0"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80" zoomScaleNormal="80" workbookViewId="0">
      <selection activeCell="A16" sqref="A16:A45"/>
    </sheetView>
  </sheetViews>
  <sheetFormatPr defaultRowHeight="14.25" x14ac:dyDescent="0.45"/>
  <cols>
    <col min="1" max="1" width="45.265625" customWidth="1"/>
    <col min="2" max="2" width="39.46484375" customWidth="1"/>
    <col min="3" max="3" width="127.33203125" customWidth="1"/>
  </cols>
  <sheetData>
    <row r="1" spans="1:5" ht="25.15" x14ac:dyDescent="0.7">
      <c r="A1" s="1" t="s">
        <v>66</v>
      </c>
    </row>
    <row r="2" spans="1:5" ht="76.5" x14ac:dyDescent="0.5">
      <c r="A2" s="3" t="s">
        <v>1</v>
      </c>
      <c r="B2" s="2"/>
    </row>
    <row r="3" spans="1:5" x14ac:dyDescent="0.45">
      <c r="A3" s="4" t="s">
        <v>2</v>
      </c>
      <c r="B3" s="5" t="s">
        <v>61</v>
      </c>
    </row>
    <row r="4" spans="1:5" ht="28.15" x14ac:dyDescent="0.45">
      <c r="A4" s="4" t="s">
        <v>3</v>
      </c>
      <c r="B4" s="6" t="str">
        <f>_xlfn.FILTERXML(_xlfn.WEBSERVICE(""&amp;$B$70&amp;"&amp;Element=Assets&amp;Period=Y&amp;CIK="&amp;$B5&amp;"&amp;Ultimus=true&amp;NoYears=1&amp;DimReqd=false"),"//dataRequest/fact[last()]/entity")</f>
        <v>3M CO</v>
      </c>
    </row>
    <row r="5" spans="1:5" ht="27.75" x14ac:dyDescent="0.45">
      <c r="A5" s="4" t="s">
        <v>4</v>
      </c>
      <c r="B5" s="6" t="s">
        <v>47</v>
      </c>
    </row>
    <row r="6" spans="1:5" x14ac:dyDescent="0.45">
      <c r="A6" s="4" t="s">
        <v>5</v>
      </c>
      <c r="B6" s="6" t="s">
        <v>6</v>
      </c>
    </row>
    <row r="7" spans="1:5" x14ac:dyDescent="0.45">
      <c r="A7" s="4" t="s">
        <v>7</v>
      </c>
      <c r="B7" s="6">
        <v>31.57</v>
      </c>
    </row>
    <row r="8" spans="1:5" x14ac:dyDescent="0.45">
      <c r="A8" s="4" t="s">
        <v>8</v>
      </c>
      <c r="B8" s="7">
        <v>9290555987</v>
      </c>
    </row>
    <row r="9" spans="1:5" x14ac:dyDescent="0.45">
      <c r="A9" s="4" t="s">
        <v>9</v>
      </c>
      <c r="B9" s="7">
        <v>294284323</v>
      </c>
    </row>
    <row r="10" spans="1:5" ht="27.75" x14ac:dyDescent="0.45">
      <c r="A10" s="26" t="s">
        <v>62</v>
      </c>
      <c r="B10" s="27" t="s">
        <v>63</v>
      </c>
      <c r="C10" s="28" t="s">
        <v>64</v>
      </c>
    </row>
    <row r="11" spans="1:5" ht="126" customHeight="1" x14ac:dyDescent="0.45">
      <c r="A11" s="28" t="str">
        <f t="array" ref="A11:A66">_xlfn.FILTERXML(E13,"//dataRequest/fact/elementName")</f>
        <v>StockholdersEquityIncludingPortionAttributableToNoncontrollingInterest</v>
      </c>
      <c r="B11" s="7">
        <f>_xlfn.FILTERXML(_xlfn.WEBSERVICE(""&amp;B$70&amp;"&amp;Period=Y&amp;Element="&amp;A11&amp;"&amp;Year=2014&amp;CIK="&amp;B5&amp;"&amp;Ultimus=true&amp;NoYears=1&amp;DimReqd=false"),"//dataRequest/fact/fact")</f>
        <v>13142000000</v>
      </c>
      <c r="C11" s="30" t="str">
        <f>_xlfn.FILTERXML(_xlfn.WEBSERVICE(""&amp;C$70&amp;"&amp;Element="&amp;A11&amp;""),"//dataRequest/baseElement/documentation/labelValue")</f>
        <v>Amount of stockholders' equity (deficit), net of receivables from officers, directors, owners, and affiliates of the entity, attributable to both the parent and noncontrolling interests. Amount excludes temporary equity. Alternate caption for the concept is permanent equity.</v>
      </c>
    </row>
    <row r="12" spans="1:5" ht="81.75" x14ac:dyDescent="0.45">
      <c r="A12" s="29" t="str">
        <v>AccumulatedOtherComprehensiveIncomeLossNetOfTax</v>
      </c>
      <c r="B12" s="7">
        <f>_xlfn.FILTERXML(_xlfn.WEBSERVICE(""&amp;B$70&amp;"&amp;Period=Y&amp;Element="&amp;A12&amp;"&amp;Year=2014&amp;CIK="&amp;B$5&amp;"&amp;Ultimus=true&amp;NoYears=1&amp;DimReqd=false"),"//dataRequest/fact/fact")</f>
        <v>-6289000000</v>
      </c>
      <c r="C12" s="30" t="str">
        <f>_xlfn.FILTERXML(_xlfn.WEBSERVICE(""&amp;C$70&amp;"&amp;Element="&amp;A12&amp;""),"//dataRequest/baseElement/documentation/labelValue")</f>
        <v>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v>
      </c>
    </row>
    <row r="13" spans="1:5" ht="81.75" x14ac:dyDescent="0.45">
      <c r="A13" s="29" t="str">
        <v>CommonStockDividendsPerShareCashPaid</v>
      </c>
      <c r="B13" s="7">
        <f t="shared" ref="B13:B15" si="0">_xlfn.FILTERXML(_xlfn.WEBSERVICE(""&amp;B$70&amp;"&amp;Period=Y&amp;Element="&amp;A13&amp;"&amp;Year=2014&amp;CIK="&amp;B$5&amp;"&amp;Ultimus=true&amp;NoYears=1&amp;DimReqd=false"),"//dataRequest/fact/fact")</f>
        <v>3.42</v>
      </c>
      <c r="C13" s="30" t="str">
        <f>_xlfn.FILTERXML(_xlfn.WEBSERVICE(""&amp;C$70&amp;"&amp;Element="&amp;A13&amp;""),"//dataRequest/baseElement/documentation/labelValue")</f>
        <v>Aggregate dividends paid during the period for each share of common stock outstanding.</v>
      </c>
      <c r="E13" t="str">
        <f t="array" ref="E13">_xlfn.WEBSERVICE(""&amp;B70&amp;"&amp;Period=1Q&amp;Year=2014&amp;Ultimus=true&amp;NoYears=1&amp;DimReqd=false&amp;AccessionID=135519")</f>
        <v xml:space="preserve">&lt;?xml version="1.0" encoding="UTF-8" standalone="no"?&gt;
	&lt;dataRequest&gt;
						  &lt;fact&gt;
						    &lt;entity&gt;&lt;![CDATA[3M CO]]&gt;&lt;/entity&gt;
						    &lt;entityCode&gt;0000066740&lt;/entityCode&gt;
						    &lt;accessionID&gt;135519&lt;/accessionID&gt;
						    &lt;filingAccession&gt;0001104659-15-054810&lt;/filingAccession&gt;
						    &lt;elementName&gt;StockholdersEquityIncludingPortionAttributableToNoncontrollingInterest&lt;/elementName&gt;
							&lt;namespace&gt;http://fasb.org/us-gaap/2014-01-31&lt;/namespace&gt;
							&lt;extensionflag&gt;N&lt;/extensionflag&gt;
						    &lt;axis&gt;&lt;/axis&gt;
						    &lt;member&gt;&lt;/member&gt;
						    &lt;units&gt;USD&lt;/units&gt;
						    &lt;amount&gt;17924000000&lt;/amount&gt;
						    &lt;decimals&gt;-6&lt;/decimals&gt;&lt;fact&gt;17924000000&lt;/fact&gt;&lt;period&gt;1Q&lt;/period&gt;
						    &lt;year&gt;2014&lt;/year&gt;
						    &lt;filingDate&gt;2015-07-30&lt;/filingDate&gt;
						    &lt;aligned&gt;false&lt;/aligned&gt;
						    &lt;factID&gt;103724753&lt;/factID&gt;
						    &lt;dimensions&gt;&lt;/dimensions&gt;
						    &lt;dimensionCount&gt;0&lt;/dimensionCount&gt;
							&lt;url&gt;http://csuite.xbrl.us/php/dispatch.php?Task=htmlExport&amp;amp;FactID=103724753&lt;/url&gt;
							&lt;/fact&gt;
						  &lt;fact&gt;
						    &lt;entity&gt;&lt;![CDATA[3M CO]]&gt;&lt;/entity&gt;
						    &lt;entityCode&gt;0000066740&lt;/entityCode&gt;
						    &lt;accessionID&gt;135519&lt;/accessionID&gt;
						    &lt;filingAccession&gt;0001104659-15-054810&lt;/filingAccession&gt;
						    &lt;elementName&gt;AccumulatedOtherComprehensiveIncomeLossNetOfTax&lt;/elementName&gt;
							&lt;namespace&gt;http://fasb.org/us-gaap/2014-01-31&lt;/namespace&gt;
							&lt;extensionflag&gt;N&lt;/extensionflag&gt;
						    &lt;axis&gt;&lt;/axis&gt;
						    &lt;member&gt;&lt;/member&gt;
						    &lt;units&gt;USD&lt;/units&gt;
						    &lt;amount&gt;-3841000000&lt;/amount&gt;
						    &lt;decimals&gt;-6&lt;/decimals&gt;&lt;fact&gt;-3841000000&lt;/fact&gt;&lt;period&gt;1Q&lt;/period&gt;
						    &lt;year&gt;2014&lt;/year&gt;
						    &lt;filingDate&gt;2015-07-30&lt;/filingDate&gt;
						    &lt;aligned&gt;false&lt;/aligned&gt;
						    &lt;factID&gt;103724875&lt;/factID&gt;
						    &lt;dimensions&gt;&lt;/dimensions&gt;
						    &lt;dimensionCount&gt;0&lt;/dimensionCount&gt;
							&lt;url&gt;http://csuite.xbrl.us/php/dispatch.php?Task=htmlExport&amp;amp;FactID=103724875&lt;/url&gt;
							&lt;/fact&gt;
						  &lt;fact&gt;
						    &lt;entity&gt;&lt;![CDATA[3M CO]]&gt;&lt;/entity&gt;
						    &lt;entityCode&gt;0000066740&lt;/entityCode&gt;
						    &lt;accessionID&gt;135519&lt;/accessionID&gt;
						    &lt;filingAccession&gt;0001104659-15-054810&lt;/filingAccession&gt;
						    &lt;elementName&gt;CommonStockDividendsPerShareCashPaid&lt;/elementName&gt;
							&lt;namespace&gt;http://fasb.org/us-gaap/2014-01-31&lt;/namespace&gt;
							&lt;extensionflag&gt;N&lt;/extensionflag&gt;
						    &lt;axis&gt;&lt;/axis&gt;
						    &lt;member&gt;&lt;/member&gt;
						    &lt;units&gt;USD/shares&lt;/units&gt;
						    &lt;amount&gt;0.855&lt;/amount&gt;
						    &lt;decimals&gt;&lt;/decimals&gt;&lt;fact&gt;&lt;![CDATA[0.855]]&gt;&lt;/fact&gt;&lt;period&gt;1Q&lt;/period&gt;
						    &lt;year&gt;2014&lt;/year&gt;
						    &lt;filingDate&gt;2015-07-30&lt;/filingDate&gt;
						    &lt;aligned&gt;false&lt;/aligned&gt;
						    &lt;factID&gt;103724976&lt;/factID&gt;
						    &lt;dimensions&gt;&lt;/dimensions&gt;
						    &lt;dimensionCount&gt;0&lt;/dimensionCount&gt;
							&lt;url&gt;http://csuite.xbrl.us/php/dispatch.php?Task=htmlExport&amp;amp;FactID=103724976&lt;/url&gt;
							&lt;/fact&gt;
						  &lt;fact&gt;
						    &lt;entity&gt;&lt;![CDATA[3M CO]]&gt;&lt;/entity&gt;
						    &lt;entityCode&gt;0000066740&lt;/entityCode&gt;
						    &lt;accessionID&gt;135519&lt;/accessionID&gt;
						    &lt;filingAccession&gt;0001104659-15-054810&lt;/filingAccession&gt;
						    &lt;elementName&gt;NumberOfInsurers3MAndCertain3MBenefitPlansFiledALawsuitOnInUSDistrictCourtForDistrictOfMinnesotaSeekingInsuranceCoverageForWGTradingCompanyClaim&lt;/elementName&gt;
							&lt;namespace&gt;http://www.mmm.com/20150630&lt;/namespace&gt;
							&lt;extensionflag&gt;Y&lt;/extensionflag&gt;
						    &lt;axis&gt;&lt;/axis&gt;
						    &lt;member&gt;&lt;/member&gt;
						    &lt;units&gt;Insurer&lt;/units&gt;
						    &lt;amount&gt;5&lt;/amount&gt;
						    &lt;decimals&gt;&lt;/decimals&gt;&lt;fact&gt;&lt;![CDATA[5]]&gt;&lt;/fact&gt;&lt;period&gt;1Q&lt;/period&gt;
						    &lt;year&gt;2014&lt;/year&gt;
						    &lt;filingDate&gt;2015-07-30&lt;/filingDate&gt;
						    &lt;aligned&gt;false&lt;/aligned&gt;
						    &lt;factID&gt;103725183&lt;/factID&gt;
						    &lt;dimensions&gt;&lt;/dimensions&gt;
						    &lt;dimensionCount&gt;0&lt;/dimensionCount&gt;
							&lt;url&gt;http://csuite.xbrl.us/php/dispatch.php?Task=htmlExport&amp;amp;FactID=103725183&lt;/url&gt;
							&lt;/fact&gt;
						  &lt;fact&gt;
						    &lt;entity&gt;&lt;![CDATA[3M CO]]&gt;&lt;/entity&gt;
						    &lt;entityCode&gt;0000066740&lt;/entityCode&gt;
						    &lt;accessionID&gt;135519&lt;/accessionID&gt;
						    &lt;filingAccession&gt;0001104659-15-054810&lt;/filingAccession&gt;
						    &lt;elementName&gt;FairValueMeasurementWithUnobservableInputsReconciliationRecurringBasisAssetValue&lt;/elementName&gt;
							&lt;namespace&gt;http://fasb.org/us-gaap/2014-01-31&lt;/namespace&gt;
							&lt;extensionflag&gt;N&lt;/extensionflag&gt;
						    &lt;axis&gt;&lt;/axis&gt;
						    &lt;member&gt;&lt;/member&gt;
						    &lt;units&gt;USD&lt;/units&gt;
						    &lt;amount&gt;12000000&lt;/amount&gt;
						    &lt;decimals&gt;-6&lt;/decimals&gt;&lt;fact&gt;12000000&lt;/fact&gt;&lt;period&gt;1Q&lt;/period&gt;
						    &lt;year&gt;2014&lt;/year&gt;
						    &lt;filingDate&gt;2015-07-30&lt;/filingDate&gt;
						    &lt;aligned&gt;false&lt;/aligned&gt;
						    &lt;factID&gt;103725528&lt;/factID&gt;
						    &lt;dimensions&gt;&lt;/dimensions&gt;
						    &lt;dimensionCount&gt;0&lt;/dimensionCount&gt;
							&lt;url&gt;http://csuite.xbrl.us/php/dispatch.php?Task=htmlExport&amp;amp;FactID=103725528&lt;/url&gt;
							&lt;/fact&gt;
				  &lt;count&gt;
				    5
				  &lt;/count&gt;&lt;/dataRequest&gt;
</v>
      </c>
    </row>
    <row r="14" spans="1:5" ht="42.75" x14ac:dyDescent="0.45">
      <c r="A14" s="29" t="str">
        <v>NumberOfInsurers3MAndCertain3MBenefitPlansFiledALawsuitOnInUSDistrictCourtForDistrictOfMinnesotaSeekingInsuranceCoverageForWGTradingCompanyClaim</v>
      </c>
      <c r="B14" s="7">
        <f>_xlfn.FILTERXML(_xlfn.WEBSERVICE(""&amp;B$70&amp;"&amp;Element="&amp;A14&amp;"&amp;Year=2014&amp;CIK="&amp;B$5&amp;"&amp;Ultimus=true&amp;NoYears=3&amp;DimReqd=false"),"//dataRequest/fact/fact")</f>
        <v>5</v>
      </c>
      <c r="C14" s="30" t="e">
        <f t="shared" ref="C14:C15" si="1">_xlfn.FILTERXML(_xlfn.WEBSERVICE(""&amp;C$70&amp;"&amp;Element="&amp;A14&amp;""),"//dataRequest/baseElement/documentation/labelValue")</f>
        <v>#VALUE!</v>
      </c>
    </row>
    <row r="15" spans="1:5" ht="28.5" x14ac:dyDescent="0.45">
      <c r="A15" s="29" t="str">
        <v>FairValueMeasurementWithUnobservableInputsReconciliationRecurringBasisAssetValue</v>
      </c>
      <c r="B15" s="7">
        <f t="shared" si="0"/>
        <v>15000000</v>
      </c>
      <c r="C15" s="30" t="str">
        <f t="shared" si="1"/>
        <v>Fair value of financial instrument classified as an asset measured using unobservable inputs that reflect the entity's own assumption about the assumptions market participants would use in pricing.</v>
      </c>
    </row>
    <row r="16" spans="1:5" x14ac:dyDescent="0.45">
      <c r="A16" t="e">
        <v>#N/A</v>
      </c>
    </row>
    <row r="17" spans="1:1" x14ac:dyDescent="0.45">
      <c r="A17" t="e">
        <v>#N/A</v>
      </c>
    </row>
    <row r="18" spans="1:1" x14ac:dyDescent="0.45">
      <c r="A18" t="e">
        <v>#N/A</v>
      </c>
    </row>
    <row r="19" spans="1:1" x14ac:dyDescent="0.45">
      <c r="A19" t="e">
        <v>#N/A</v>
      </c>
    </row>
    <row r="20" spans="1:1" x14ac:dyDescent="0.45">
      <c r="A20" t="e">
        <v>#N/A</v>
      </c>
    </row>
    <row r="21" spans="1:1" x14ac:dyDescent="0.45">
      <c r="A21" t="e">
        <v>#N/A</v>
      </c>
    </row>
    <row r="22" spans="1:1" x14ac:dyDescent="0.45">
      <c r="A22" t="e">
        <v>#N/A</v>
      </c>
    </row>
    <row r="23" spans="1:1" x14ac:dyDescent="0.45">
      <c r="A23" t="e">
        <v>#N/A</v>
      </c>
    </row>
    <row r="24" spans="1:1" x14ac:dyDescent="0.45">
      <c r="A24" t="e">
        <v>#N/A</v>
      </c>
    </row>
    <row r="25" spans="1:1" x14ac:dyDescent="0.45">
      <c r="A25" t="e">
        <v>#N/A</v>
      </c>
    </row>
    <row r="26" spans="1:1" x14ac:dyDescent="0.45">
      <c r="A26" t="e">
        <v>#N/A</v>
      </c>
    </row>
    <row r="27" spans="1:1" x14ac:dyDescent="0.45">
      <c r="A27" t="e">
        <v>#N/A</v>
      </c>
    </row>
    <row r="28" spans="1:1" x14ac:dyDescent="0.45">
      <c r="A28" t="e">
        <v>#N/A</v>
      </c>
    </row>
    <row r="29" spans="1:1" x14ac:dyDescent="0.45">
      <c r="A29" t="e">
        <v>#N/A</v>
      </c>
    </row>
    <row r="30" spans="1:1" x14ac:dyDescent="0.45">
      <c r="A30" t="e">
        <v>#N/A</v>
      </c>
    </row>
    <row r="31" spans="1:1" x14ac:dyDescent="0.45">
      <c r="A31" t="e">
        <v>#N/A</v>
      </c>
    </row>
    <row r="32" spans="1:1" x14ac:dyDescent="0.45">
      <c r="A32" t="e">
        <v>#N/A</v>
      </c>
    </row>
    <row r="33" spans="1:1" x14ac:dyDescent="0.45">
      <c r="A33" t="e">
        <v>#N/A</v>
      </c>
    </row>
    <row r="34" spans="1:1" x14ac:dyDescent="0.45">
      <c r="A34" t="e">
        <v>#N/A</v>
      </c>
    </row>
    <row r="35" spans="1:1" x14ac:dyDescent="0.45">
      <c r="A35" t="e">
        <v>#N/A</v>
      </c>
    </row>
    <row r="36" spans="1:1" x14ac:dyDescent="0.45">
      <c r="A36" t="e">
        <v>#N/A</v>
      </c>
    </row>
    <row r="37" spans="1:1" x14ac:dyDescent="0.45">
      <c r="A37" t="e">
        <v>#N/A</v>
      </c>
    </row>
    <row r="38" spans="1:1" x14ac:dyDescent="0.45">
      <c r="A38" t="e">
        <v>#N/A</v>
      </c>
    </row>
    <row r="39" spans="1:1" x14ac:dyDescent="0.45">
      <c r="A39" t="e">
        <v>#N/A</v>
      </c>
    </row>
    <row r="40" spans="1:1" x14ac:dyDescent="0.45">
      <c r="A40" t="e">
        <v>#N/A</v>
      </c>
    </row>
    <row r="41" spans="1:1" x14ac:dyDescent="0.45">
      <c r="A41" t="e">
        <v>#N/A</v>
      </c>
    </row>
    <row r="42" spans="1:1" x14ac:dyDescent="0.45">
      <c r="A42" t="e">
        <v>#N/A</v>
      </c>
    </row>
    <row r="43" spans="1:1" x14ac:dyDescent="0.45">
      <c r="A43" t="e">
        <v>#N/A</v>
      </c>
    </row>
    <row r="44" spans="1:1" x14ac:dyDescent="0.45">
      <c r="A44" t="e">
        <v>#N/A</v>
      </c>
    </row>
    <row r="45" spans="1:1" x14ac:dyDescent="0.45">
      <c r="A45" t="e">
        <v>#N/A</v>
      </c>
    </row>
    <row r="46" spans="1:1" x14ac:dyDescent="0.45">
      <c r="A46" t="e">
        <v>#N/A</v>
      </c>
    </row>
    <row r="47" spans="1:1" x14ac:dyDescent="0.45">
      <c r="A47" t="e">
        <v>#N/A</v>
      </c>
    </row>
    <row r="48" spans="1:1" x14ac:dyDescent="0.45">
      <c r="A48" t="e">
        <v>#N/A</v>
      </c>
    </row>
    <row r="49" spans="1:1" x14ac:dyDescent="0.45">
      <c r="A49" t="e">
        <v>#N/A</v>
      </c>
    </row>
    <row r="50" spans="1:1" x14ac:dyDescent="0.45">
      <c r="A50" t="e">
        <v>#N/A</v>
      </c>
    </row>
    <row r="51" spans="1:1" x14ac:dyDescent="0.45">
      <c r="A51" t="e">
        <v>#N/A</v>
      </c>
    </row>
    <row r="52" spans="1:1" x14ac:dyDescent="0.45">
      <c r="A52" t="e">
        <v>#N/A</v>
      </c>
    </row>
    <row r="53" spans="1:1" x14ac:dyDescent="0.45">
      <c r="A53" t="e">
        <v>#N/A</v>
      </c>
    </row>
    <row r="54" spans="1:1" x14ac:dyDescent="0.45">
      <c r="A54" t="e">
        <v>#N/A</v>
      </c>
    </row>
    <row r="55" spans="1:1" x14ac:dyDescent="0.45">
      <c r="A55" t="e">
        <v>#N/A</v>
      </c>
    </row>
    <row r="56" spans="1:1" x14ac:dyDescent="0.45">
      <c r="A56" t="e">
        <v>#N/A</v>
      </c>
    </row>
    <row r="57" spans="1:1" x14ac:dyDescent="0.45">
      <c r="A57" t="e">
        <v>#N/A</v>
      </c>
    </row>
    <row r="58" spans="1:1" x14ac:dyDescent="0.45">
      <c r="A58" t="e">
        <v>#N/A</v>
      </c>
    </row>
    <row r="59" spans="1:1" x14ac:dyDescent="0.45">
      <c r="A59" t="e">
        <v>#N/A</v>
      </c>
    </row>
    <row r="60" spans="1:1" x14ac:dyDescent="0.45">
      <c r="A60" t="e">
        <v>#N/A</v>
      </c>
    </row>
    <row r="61" spans="1:1" x14ac:dyDescent="0.45">
      <c r="A61" t="e">
        <v>#N/A</v>
      </c>
    </row>
    <row r="62" spans="1:1" x14ac:dyDescent="0.45">
      <c r="A62" t="e">
        <v>#N/A</v>
      </c>
    </row>
    <row r="63" spans="1:1" x14ac:dyDescent="0.45">
      <c r="A63" t="e">
        <v>#N/A</v>
      </c>
    </row>
    <row r="64" spans="1:1" x14ac:dyDescent="0.45">
      <c r="A64" t="e">
        <v>#N/A</v>
      </c>
    </row>
    <row r="65" spans="1:3" x14ac:dyDescent="0.45">
      <c r="A65" t="e">
        <v>#N/A</v>
      </c>
    </row>
    <row r="66" spans="1:3" x14ac:dyDescent="0.45">
      <c r="A66" t="e">
        <v>#N/A</v>
      </c>
    </row>
    <row r="68" spans="1:3" x14ac:dyDescent="0.45">
      <c r="A68" s="13" t="s">
        <v>37</v>
      </c>
      <c r="B68" s="14"/>
    </row>
    <row r="69" spans="1:3" x14ac:dyDescent="0.45">
      <c r="A69" s="14"/>
      <c r="B69" s="14"/>
    </row>
    <row r="70" spans="1:3" ht="28.5" x14ac:dyDescent="0.45">
      <c r="A70" s="4" t="s">
        <v>38</v>
      </c>
      <c r="B70" s="15" t="s">
        <v>39</v>
      </c>
      <c r="C70" s="15" t="s">
        <v>65</v>
      </c>
    </row>
  </sheetData>
  <hyperlinks>
    <hyperlink ref="B70" r:id="rId1"/>
    <hyperlink ref="C70" r:id="rId2"/>
  </hyperlinks>
  <pageMargins left="0.7" right="0.7" top="0.75" bottom="0.75" header="0.3" footer="0.3"/>
  <pageSetup paperSize="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Lease</vt:lpstr>
      <vt:lpstr>CompareDisclosure</vt:lpstr>
      <vt:lpstr>DataComparison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campbellpryde</dc:creator>
  <cp:lastModifiedBy>campbellpryde</cp:lastModifiedBy>
  <dcterms:created xsi:type="dcterms:W3CDTF">2015-07-30T23:52:32Z</dcterms:created>
  <dcterms:modified xsi:type="dcterms:W3CDTF">2015-08-28T21:44:19Z</dcterms:modified>
</cp:coreProperties>
</file>