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2" i="1" l="1"/>
  <c r="G12" i="1"/>
  <c r="H12" i="1"/>
  <c r="I12" i="1"/>
  <c r="C12" i="1"/>
  <c r="D19" i="1"/>
  <c r="D22" i="1" s="1"/>
  <c r="E19" i="1"/>
  <c r="E22" i="1" s="1"/>
  <c r="F19" i="1"/>
  <c r="F22" i="1" s="1"/>
  <c r="C19" i="1"/>
  <c r="C22" i="1" s="1"/>
  <c r="D18" i="1"/>
  <c r="D20" i="1" s="1"/>
  <c r="D23" i="1" s="1"/>
  <c r="E18" i="1"/>
  <c r="E20" i="1" s="1"/>
  <c r="E23" i="1" s="1"/>
  <c r="F18" i="1"/>
  <c r="F20" i="1" s="1"/>
  <c r="F23" i="1" s="1"/>
  <c r="C18" i="1"/>
  <c r="C20" i="1" s="1"/>
  <c r="C23" i="1" s="1"/>
  <c r="H11" i="1"/>
  <c r="D11" i="1"/>
  <c r="D12" i="1" s="1"/>
  <c r="D15" i="1" s="1"/>
  <c r="E11" i="1"/>
  <c r="E12" i="1" s="1"/>
  <c r="E15" i="1" s="1"/>
  <c r="G11" i="1"/>
  <c r="F11" i="1"/>
  <c r="I11" i="1"/>
  <c r="C11" i="1"/>
  <c r="H10" i="1"/>
  <c r="D10" i="1"/>
  <c r="E10" i="1"/>
  <c r="G10" i="1"/>
  <c r="F10" i="1"/>
  <c r="I10" i="1"/>
  <c r="C10" i="1"/>
  <c r="H15" i="1"/>
  <c r="C15" i="1"/>
  <c r="I5" i="1"/>
  <c r="I7" i="1" s="1"/>
  <c r="E5" i="1"/>
  <c r="E7" i="1" s="1"/>
  <c r="G5" i="1"/>
  <c r="G7" i="1" s="1"/>
  <c r="F5" i="1"/>
  <c r="F7" i="1" s="1"/>
  <c r="D5" i="1"/>
  <c r="D7" i="1" s="1"/>
  <c r="H5" i="1"/>
  <c r="H7" i="1" s="1"/>
  <c r="C5" i="1"/>
  <c r="C7" i="1" s="1"/>
  <c r="D21" i="1" l="1"/>
  <c r="E21" i="1"/>
  <c r="C21" i="1"/>
  <c r="F21" i="1"/>
  <c r="G13" i="1"/>
  <c r="D14" i="1"/>
  <c r="I14" i="1"/>
  <c r="G15" i="1"/>
  <c r="E13" i="1"/>
  <c r="G14" i="1"/>
  <c r="C13" i="1"/>
  <c r="F14" i="1"/>
  <c r="H14" i="1"/>
  <c r="F13" i="1"/>
  <c r="H13" i="1"/>
  <c r="C14" i="1"/>
  <c r="E14" i="1"/>
  <c r="F15" i="1"/>
  <c r="I13" i="1"/>
  <c r="D13" i="1"/>
</calcChain>
</file>

<file path=xl/sharedStrings.xml><?xml version="1.0" encoding="utf-8"?>
<sst xmlns="http://schemas.openxmlformats.org/spreadsheetml/2006/main" count="34" uniqueCount="28">
  <si>
    <t>花岗岩</t>
  </si>
  <si>
    <t>通过法</t>
  </si>
  <si>
    <t>反射法</t>
  </si>
  <si>
    <t>有机玻璃</t>
    <phoneticPr fontId="1" type="noConversion"/>
  </si>
  <si>
    <t>铜</t>
    <phoneticPr fontId="1" type="noConversion"/>
  </si>
  <si>
    <t>铁</t>
    <phoneticPr fontId="1" type="noConversion"/>
  </si>
  <si>
    <t>尼龙</t>
    <phoneticPr fontId="1" type="noConversion"/>
  </si>
  <si>
    <t>尺寸</t>
    <phoneticPr fontId="1" type="noConversion"/>
  </si>
  <si>
    <t>宽/直径(mm)</t>
    <phoneticPr fontId="1" type="noConversion"/>
  </si>
  <si>
    <t>高(mm)</t>
    <phoneticPr fontId="1" type="noConversion"/>
  </si>
  <si>
    <t>m(g)</t>
    <phoneticPr fontId="1" type="noConversion"/>
  </si>
  <si>
    <t>体积（cm³）</t>
    <phoneticPr fontId="1" type="noConversion"/>
  </si>
  <si>
    <t>见图</t>
    <phoneticPr fontId="1" type="noConversion"/>
  </si>
  <si>
    <t>见图</t>
    <phoneticPr fontId="1" type="noConversion"/>
  </si>
  <si>
    <t>纵、横波速度比γ</t>
    <phoneticPr fontId="1" type="noConversion"/>
  </si>
  <si>
    <t>杨氏模量E</t>
    <phoneticPr fontId="1" type="noConversion"/>
  </si>
  <si>
    <t>剪切模量μ</t>
    <phoneticPr fontId="1" type="noConversion"/>
  </si>
  <si>
    <t>泊松比σ</t>
    <phoneticPr fontId="1" type="noConversion"/>
  </si>
  <si>
    <t>ρ(g/cm³)</t>
    <phoneticPr fontId="1" type="noConversion"/>
  </si>
  <si>
    <t>纵波速度（m/s)</t>
    <phoneticPr fontId="1" type="noConversion"/>
  </si>
  <si>
    <t>横波速度（m/s)</t>
    <phoneticPr fontId="1" type="noConversion"/>
  </si>
  <si>
    <t>纵波速度（m/s)</t>
    <phoneticPr fontId="1" type="noConversion"/>
  </si>
  <si>
    <t>纵波时间Δ(μS)</t>
    <phoneticPr fontId="1" type="noConversion"/>
  </si>
  <si>
    <t xml:space="preserve"> 铝</t>
    <phoneticPr fontId="1" type="noConversion"/>
  </si>
  <si>
    <t xml:space="preserve"> 木头</t>
    <phoneticPr fontId="1" type="noConversion"/>
  </si>
  <si>
    <t>长(mm)</t>
    <phoneticPr fontId="1" type="noConversion"/>
  </si>
  <si>
    <t>横波时间Δ(μS)</t>
    <phoneticPr fontId="1" type="noConversion"/>
  </si>
  <si>
    <t>横波速度（m/s)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</si>
</sst>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.000_ "/>
    <numFmt numFmtId="177" formatCode="0.00_ "/>
    <numFmt numFmtId="178" formatCode="0.00000_ "/>
    <numFmt numFmtId="179" formatCode="0.00000_);[Red]\(0.00000\)"/>
    <numFmt numFmtId="180" formatCode="0.000_);[Red]\(0.000\)"/>
    <numFmt numFmtId="181" formatCode="0_);[Red]\(0\)"/>
    <numFmt numFmtId="182" formatCode="0.00_);[Red]\(0.00\)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82" fontId="0" fillId="0" borderId="0" xfId="0" applyNumberFormat="1"/>
    <xf numFmtId="176" fontId="2" fillId="0" borderId="1" xfId="0" applyNumberFormat="1" applyFont="1" applyBorder="1" applyAlignment="1">
      <alignment horizontal="justify" vertical="center" wrapText="1"/>
    </xf>
    <xf numFmtId="0" fontId="2" fillId="0" borderId="1" xfId="0" applyFont="1" applyBorder="1" applyAlignment="1">
      <alignment horizontal="justify" vertical="center" wrapText="1"/>
    </xf>
    <xf numFmtId="177" fontId="2" fillId="0" borderId="1" xfId="0" applyNumberFormat="1" applyFont="1" applyBorder="1" applyAlignment="1">
      <alignment horizontal="justify" vertical="center" wrapText="1"/>
    </xf>
    <xf numFmtId="180" fontId="2" fillId="0" borderId="1" xfId="0" applyNumberFormat="1" applyFont="1" applyBorder="1" applyAlignment="1">
      <alignment horizontal="justify" vertical="center" wrapText="1"/>
    </xf>
    <xf numFmtId="181" fontId="2" fillId="0" borderId="1" xfId="0" applyNumberFormat="1" applyFont="1" applyBorder="1" applyAlignment="1">
      <alignment horizontal="justify" vertical="center" wrapText="1"/>
    </xf>
    <xf numFmtId="178" fontId="2" fillId="0" borderId="1" xfId="0" applyNumberFormat="1" applyFont="1" applyBorder="1" applyAlignment="1">
      <alignment horizontal="justify" vertical="center" wrapText="1"/>
    </xf>
    <xf numFmtId="0" fontId="2" fillId="0" borderId="1" xfId="0" applyFont="1" applyFill="1" applyBorder="1" applyAlignment="1">
      <alignment horizontal="justify" vertical="center" wrapText="1"/>
    </xf>
    <xf numFmtId="11" fontId="2" fillId="0" borderId="1" xfId="0" applyNumberFormat="1" applyFont="1" applyBorder="1"/>
    <xf numFmtId="182" fontId="2" fillId="0" borderId="1" xfId="0" applyNumberFormat="1" applyFont="1" applyFill="1" applyBorder="1" applyAlignment="1">
      <alignment horizontal="justify" vertical="center" wrapText="1"/>
    </xf>
    <xf numFmtId="182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center" vertical="center" wrapText="1"/>
    </xf>
    <xf numFmtId="179" fontId="2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G9" sqref="G9"/>
    </sheetView>
  </sheetViews>
  <sheetFormatPr defaultRowHeight="13.5" x14ac:dyDescent="0.15"/>
  <cols>
    <col min="2" max="2" width="22.375" customWidth="1"/>
    <col min="3" max="3" width="13" customWidth="1"/>
    <col min="4" max="7" width="12.75" bestFit="1" customWidth="1"/>
    <col min="8" max="8" width="13.75" customWidth="1"/>
    <col min="9" max="9" width="12.75" bestFit="1" customWidth="1"/>
  </cols>
  <sheetData>
    <row r="1" spans="1:9" ht="14.25" x14ac:dyDescent="0.15">
      <c r="A1" s="13"/>
      <c r="B1" s="13"/>
      <c r="C1" s="2" t="s">
        <v>4</v>
      </c>
      <c r="D1" s="2" t="s">
        <v>3</v>
      </c>
      <c r="E1" s="2" t="s">
        <v>5</v>
      </c>
      <c r="F1" s="2" t="s">
        <v>23</v>
      </c>
      <c r="G1" s="2" t="s">
        <v>6</v>
      </c>
      <c r="H1" s="2" t="s">
        <v>0</v>
      </c>
      <c r="I1" s="2" t="s">
        <v>24</v>
      </c>
    </row>
    <row r="2" spans="1:9" ht="14.25" x14ac:dyDescent="0.15">
      <c r="A2" s="14" t="s">
        <v>7</v>
      </c>
      <c r="B2" s="3" t="s">
        <v>25</v>
      </c>
      <c r="C2" s="4">
        <v>87.66</v>
      </c>
      <c r="D2" s="4">
        <v>89.94</v>
      </c>
      <c r="E2" s="4">
        <v>99.94</v>
      </c>
      <c r="F2" s="4">
        <v>100.2</v>
      </c>
      <c r="G2" s="4">
        <v>122.26</v>
      </c>
      <c r="H2" s="4">
        <v>99.1</v>
      </c>
      <c r="I2" s="4">
        <v>50.68</v>
      </c>
    </row>
    <row r="3" spans="1:9" ht="14.25" x14ac:dyDescent="0.15">
      <c r="A3" s="14"/>
      <c r="B3" s="3" t="s">
        <v>8</v>
      </c>
      <c r="C3" s="4">
        <v>89.22</v>
      </c>
      <c r="D3" s="4">
        <v>45.4</v>
      </c>
      <c r="E3" s="4">
        <v>49.88</v>
      </c>
      <c r="F3" s="4">
        <v>53.56</v>
      </c>
      <c r="G3" s="4">
        <v>52.18</v>
      </c>
      <c r="H3" s="4">
        <v>100.13</v>
      </c>
      <c r="I3" s="4" t="s">
        <v>12</v>
      </c>
    </row>
    <row r="4" spans="1:9" ht="14.25" x14ac:dyDescent="0.15">
      <c r="A4" s="14"/>
      <c r="B4" s="3" t="s">
        <v>9</v>
      </c>
      <c r="C4" s="4">
        <v>89.82</v>
      </c>
      <c r="D4" s="4"/>
      <c r="E4" s="4"/>
      <c r="F4" s="4"/>
      <c r="G4" s="4"/>
      <c r="H4" s="4">
        <v>95</v>
      </c>
      <c r="I4" s="4" t="s">
        <v>13</v>
      </c>
    </row>
    <row r="5" spans="1:9" ht="26.25" customHeight="1" x14ac:dyDescent="0.15">
      <c r="A5" s="15" t="s">
        <v>11</v>
      </c>
      <c r="B5" s="15"/>
      <c r="C5" s="5">
        <f>PRODUCT(C2:C4)/1000</f>
        <v>702.48448346399994</v>
      </c>
      <c r="D5" s="5">
        <f>D2*3.14*(D3/2)*(D3/2)/1000</f>
        <v>145.523873364</v>
      </c>
      <c r="E5" s="5">
        <f t="shared" ref="E5:G5" si="0">E2*3.14*(E3/2)*(E3/2)/1000</f>
        <v>195.19194492176004</v>
      </c>
      <c r="F5" s="5">
        <f>F2*3.14*(F3/2)*(F3/2)/1000</f>
        <v>225.64125935520005</v>
      </c>
      <c r="G5" s="5">
        <f t="shared" si="0"/>
        <v>261.31371111284</v>
      </c>
      <c r="H5" s="5">
        <f>PRODUCT(H2:H4)/1000</f>
        <v>942.67388500000004</v>
      </c>
      <c r="I5" s="5">
        <f>SQRT(3)/4*(85+87.12+86.94)/3*6*50.68/100</f>
        <v>113.70186783170823</v>
      </c>
    </row>
    <row r="6" spans="1:9" ht="14.25" x14ac:dyDescent="0.15">
      <c r="A6" s="14" t="s">
        <v>10</v>
      </c>
      <c r="B6" s="14"/>
      <c r="C6" s="6">
        <v>5884</v>
      </c>
      <c r="D6" s="6">
        <v>174</v>
      </c>
      <c r="E6" s="6">
        <v>1524</v>
      </c>
      <c r="F6" s="6">
        <v>638</v>
      </c>
      <c r="G6" s="6">
        <v>363</v>
      </c>
      <c r="H6" s="6">
        <v>2523</v>
      </c>
      <c r="I6" s="6">
        <v>208</v>
      </c>
    </row>
    <row r="7" spans="1:9" ht="14.25" x14ac:dyDescent="0.15">
      <c r="A7" s="14" t="s">
        <v>18</v>
      </c>
      <c r="B7" s="14"/>
      <c r="C7" s="2">
        <f>C6/C5</f>
        <v>8.3759857171301295</v>
      </c>
      <c r="D7" s="2">
        <f t="shared" ref="D7:I7" si="1">D6/D5</f>
        <v>1.195680103736467</v>
      </c>
      <c r="E7" s="2">
        <f t="shared" si="1"/>
        <v>7.8076992398988292</v>
      </c>
      <c r="F7" s="2">
        <f>F6/F5</f>
        <v>2.8274970713386813</v>
      </c>
      <c r="G7" s="2">
        <f t="shared" si="1"/>
        <v>1.3891349154780861</v>
      </c>
      <c r="H7" s="2">
        <f>H6/H5</f>
        <v>2.6764292934666369</v>
      </c>
      <c r="I7" s="2">
        <f t="shared" si="1"/>
        <v>1.8293454977174499</v>
      </c>
    </row>
    <row r="8" spans="1:9" ht="29.25" customHeight="1" x14ac:dyDescent="0.15">
      <c r="A8" s="14" t="s">
        <v>1</v>
      </c>
      <c r="B8" s="3" t="s">
        <v>22</v>
      </c>
      <c r="C8" s="7">
        <v>20.14978</v>
      </c>
      <c r="D8" s="7">
        <v>30.613109999999999</v>
      </c>
      <c r="E8" s="7">
        <v>17.304780000000001</v>
      </c>
      <c r="F8" s="7">
        <v>16.316400000000002</v>
      </c>
      <c r="G8" s="7">
        <v>40.904769999999999</v>
      </c>
      <c r="H8" s="7">
        <v>18.116440000000001</v>
      </c>
      <c r="I8" s="7">
        <v>28.04644</v>
      </c>
    </row>
    <row r="9" spans="1:9" ht="27.75" customHeight="1" x14ac:dyDescent="0.15">
      <c r="A9" s="14"/>
      <c r="B9" s="3" t="s">
        <v>26</v>
      </c>
      <c r="C9" s="7">
        <v>41.650129999999997</v>
      </c>
      <c r="D9" s="7">
        <v>66.861440000000002</v>
      </c>
      <c r="E9" s="7">
        <v>31.17144</v>
      </c>
      <c r="F9" s="7">
        <v>32.504770000000001</v>
      </c>
      <c r="G9" s="7">
        <v>105.14910999999999</v>
      </c>
      <c r="H9" s="7">
        <v>30.483499999999999</v>
      </c>
      <c r="I9" s="7">
        <v>35.483469999999997</v>
      </c>
    </row>
    <row r="10" spans="1:9" ht="27.75" customHeight="1" x14ac:dyDescent="0.15">
      <c r="A10" s="14"/>
      <c r="B10" s="7" t="s">
        <v>19</v>
      </c>
      <c r="C10" s="7">
        <f>C2/C8*1000</f>
        <v>4350.4197068156573</v>
      </c>
      <c r="D10" s="7">
        <f t="shared" ref="D10:I10" si="2">D2/D8*1000</f>
        <v>2937.9569733359335</v>
      </c>
      <c r="E10" s="7">
        <f t="shared" si="2"/>
        <v>5775.2828987135345</v>
      </c>
      <c r="F10" s="7">
        <f>F2/F8*1000</f>
        <v>6141.0605280576592</v>
      </c>
      <c r="G10" s="7">
        <f t="shared" si="2"/>
        <v>2988.8934713482072</v>
      </c>
      <c r="H10" s="7">
        <f>H2/H8*1000</f>
        <v>5470.1696359770458</v>
      </c>
      <c r="I10" s="7">
        <f t="shared" si="2"/>
        <v>1807.0029565249636</v>
      </c>
    </row>
    <row r="11" spans="1:9" ht="27.75" customHeight="1" x14ac:dyDescent="0.15">
      <c r="A11" s="14"/>
      <c r="B11" s="7" t="s">
        <v>20</v>
      </c>
      <c r="C11" s="7">
        <f>C2/C9*1000</f>
        <v>2104.6753035344668</v>
      </c>
      <c r="D11" s="7">
        <f t="shared" ref="D11:I11" si="3">D2/D9*1000</f>
        <v>1345.1699514697859</v>
      </c>
      <c r="E11" s="7">
        <f t="shared" si="3"/>
        <v>3206.1399794170561</v>
      </c>
      <c r="F11" s="7">
        <f>F2/F9*1000</f>
        <v>3082.624488651973</v>
      </c>
      <c r="G11" s="7">
        <f t="shared" si="3"/>
        <v>1162.7297653779476</v>
      </c>
      <c r="H11" s="7">
        <f>H2/H9*1000</f>
        <v>3250.9390325914019</v>
      </c>
      <c r="I11" s="7">
        <f t="shared" si="3"/>
        <v>1428.2706849132851</v>
      </c>
    </row>
    <row r="12" spans="1:9" ht="27.75" customHeight="1" x14ac:dyDescent="0.15">
      <c r="A12" s="14"/>
      <c r="B12" s="3" t="s">
        <v>14</v>
      </c>
      <c r="C12" s="7">
        <f>C10/C11</f>
        <v>2.0670265382550079</v>
      </c>
      <c r="D12" s="7">
        <f t="shared" ref="D12:I12" si="4">D10/D11</f>
        <v>2.1840786512706485</v>
      </c>
      <c r="E12" s="7">
        <f t="shared" si="4"/>
        <v>1.8013196353839807</v>
      </c>
      <c r="F12" s="7">
        <f t="shared" si="4"/>
        <v>1.9921532936186903</v>
      </c>
      <c r="G12" s="7">
        <f t="shared" si="4"/>
        <v>2.5705830884759893</v>
      </c>
      <c r="H12" s="7">
        <f t="shared" si="4"/>
        <v>1.6826429475106588</v>
      </c>
      <c r="I12" s="7">
        <f t="shared" si="4"/>
        <v>1.2651684135312715</v>
      </c>
    </row>
    <row r="13" spans="1:9" ht="14.25" x14ac:dyDescent="0.15">
      <c r="A13" s="14"/>
      <c r="B13" s="8" t="s">
        <v>15</v>
      </c>
      <c r="C13" s="9">
        <f>(3*C12^2-4)/(C12^2-1)*C11^2*C7*1000</f>
        <v>99970862017.038513</v>
      </c>
      <c r="D13" s="9">
        <f t="shared" ref="D13:I13" si="5">(3*D12^2-4)/(D12^2-1)*D11^2*D7*1000</f>
        <v>5916826875.3107538</v>
      </c>
      <c r="E13" s="9">
        <f t="shared" si="5"/>
        <v>205020250487.47079</v>
      </c>
      <c r="F13" s="9">
        <f>(3*F12^2-4)/(F12^2-1)*F11^2*F7*1000</f>
        <v>71554826910.298874</v>
      </c>
      <c r="G13" s="9">
        <f t="shared" si="5"/>
        <v>5299193465.8376341</v>
      </c>
      <c r="H13" s="9">
        <f>(3*H12^2-4)/(H12^2-1)*H11^2*H7*1000</f>
        <v>69412336305.998169</v>
      </c>
      <c r="I13" s="9">
        <f t="shared" si="5"/>
        <v>4982457420.8327208</v>
      </c>
    </row>
    <row r="14" spans="1:9" ht="14.25" x14ac:dyDescent="0.15">
      <c r="A14" s="14"/>
      <c r="B14" s="8" t="s">
        <v>16</v>
      </c>
      <c r="C14" s="9">
        <f>C11^2*C7*1000</f>
        <v>37102753256.356285</v>
      </c>
      <c r="D14" s="9">
        <f t="shared" ref="D14:I14" si="6">D11^2*D7*1000</f>
        <v>2163561862.6171451</v>
      </c>
      <c r="E14" s="9">
        <f t="shared" si="6"/>
        <v>80257944882.545105</v>
      </c>
      <c r="F14" s="9">
        <f>F11^2*F7*1000</f>
        <v>26868499414.479023</v>
      </c>
      <c r="G14" s="9">
        <f t="shared" si="6"/>
        <v>1878027762.3338315</v>
      </c>
      <c r="H14" s="9">
        <f>H11^2*H7*1000</f>
        <v>28286122925.447544</v>
      </c>
      <c r="I14" s="9">
        <f t="shared" si="6"/>
        <v>3731786426.7597008</v>
      </c>
    </row>
    <row r="15" spans="1:9" s="1" customFormat="1" ht="15" customHeight="1" x14ac:dyDescent="0.15">
      <c r="A15" s="14"/>
      <c r="B15" s="10" t="s">
        <v>17</v>
      </c>
      <c r="C15" s="11">
        <f>(C12^2-2)/(2*C12^2-2)</f>
        <v>0.34721622040154015</v>
      </c>
      <c r="D15" s="11">
        <f t="shared" ref="D15:G15" si="7">(D12^2-2)/(2*D12^2-2)</f>
        <v>0.36738102513821469</v>
      </c>
      <c r="E15" s="11">
        <f t="shared" si="7"/>
        <v>0.27725828755963855</v>
      </c>
      <c r="F15" s="11">
        <f>(F12^2-2)/(2*F12^2-2)</f>
        <v>0.33157467796171486</v>
      </c>
      <c r="G15" s="11">
        <f t="shared" si="7"/>
        <v>0.41084002380569412</v>
      </c>
      <c r="H15" s="11">
        <f>(H12^2-2)/(2*H12^2-2)</f>
        <v>0.22696801694854252</v>
      </c>
      <c r="I15" s="11">
        <v>0.33</v>
      </c>
    </row>
    <row r="16" spans="1:9" ht="14.25" x14ac:dyDescent="0.15">
      <c r="A16" s="14" t="s">
        <v>2</v>
      </c>
      <c r="B16" s="3" t="s">
        <v>22</v>
      </c>
      <c r="C16" s="7">
        <v>40.139830000000003</v>
      </c>
      <c r="D16" s="7">
        <v>67.0565</v>
      </c>
      <c r="E16" s="7">
        <v>34.206499999999998</v>
      </c>
      <c r="F16" s="7">
        <v>32.206499999999998</v>
      </c>
      <c r="G16" s="7"/>
      <c r="H16" s="7"/>
      <c r="I16" s="7"/>
    </row>
    <row r="17" spans="1:9" ht="14.25" x14ac:dyDescent="0.15">
      <c r="A17" s="14"/>
      <c r="B17" s="3" t="s">
        <v>26</v>
      </c>
      <c r="C17" s="7">
        <v>83.323170000000005</v>
      </c>
      <c r="D17" s="7">
        <v>133.4332</v>
      </c>
      <c r="E17" s="7">
        <v>61.989829999999998</v>
      </c>
      <c r="F17" s="7">
        <v>65.933170000000004</v>
      </c>
      <c r="G17" s="7"/>
      <c r="H17" s="7"/>
      <c r="I17" s="7"/>
    </row>
    <row r="18" spans="1:9" ht="14.25" x14ac:dyDescent="0.15">
      <c r="A18" s="14"/>
      <c r="B18" s="8" t="s">
        <v>21</v>
      </c>
      <c r="C18" s="7">
        <f>2*C2/C16*1000</f>
        <v>4367.7315025997859</v>
      </c>
      <c r="D18" s="7">
        <f>2*D2/D16*1000</f>
        <v>2682.513999388575</v>
      </c>
      <c r="E18" s="7">
        <f>2*E2/E16*1000</f>
        <v>5843.3338692938478</v>
      </c>
      <c r="F18" s="7">
        <f>2*F2/F16*1000</f>
        <v>6222.3464207535753</v>
      </c>
      <c r="G18" s="7"/>
      <c r="H18" s="7"/>
      <c r="I18" s="7"/>
    </row>
    <row r="19" spans="1:9" ht="14.25" x14ac:dyDescent="0.15">
      <c r="A19" s="14"/>
      <c r="B19" s="7" t="s">
        <v>27</v>
      </c>
      <c r="C19" s="7">
        <f>2*C2/C17*1000</f>
        <v>2104.0966156232412</v>
      </c>
      <c r="D19" s="7">
        <f>2*D2/D17*1000</f>
        <v>1348.0902803799954</v>
      </c>
      <c r="E19" s="7">
        <f>2*E2/E17*1000</f>
        <v>3224.3998733340613</v>
      </c>
      <c r="F19" s="7">
        <f>2*F2/F17*1000</f>
        <v>3039.4413009415443</v>
      </c>
      <c r="G19" s="7"/>
      <c r="H19" s="7"/>
      <c r="I19" s="7"/>
    </row>
    <row r="20" spans="1:9" ht="14.25" x14ac:dyDescent="0.15">
      <c r="A20" s="14"/>
      <c r="B20" s="7" t="s">
        <v>14</v>
      </c>
      <c r="C20" s="7">
        <f>C18/C19</f>
        <v>2.0758226928215686</v>
      </c>
      <c r="D20" s="7">
        <f t="shared" ref="D20:E20" si="8">D18/D19</f>
        <v>1.9898622803158528</v>
      </c>
      <c r="E20" s="7">
        <f t="shared" si="8"/>
        <v>1.8122237001739436</v>
      </c>
      <c r="F20" s="7">
        <f>F18/F19</f>
        <v>2.0472007203514822</v>
      </c>
      <c r="G20" s="7"/>
      <c r="H20" s="7"/>
      <c r="I20" s="7"/>
    </row>
    <row r="21" spans="1:9" ht="14.25" x14ac:dyDescent="0.15">
      <c r="A21" s="14"/>
      <c r="B21" s="8" t="s">
        <v>15</v>
      </c>
      <c r="C21" s="9">
        <f>(3*C20^2-4)/(C20^2-1)*C19^2*C7*1000</f>
        <v>100040680502.92586</v>
      </c>
      <c r="D21" s="9">
        <f t="shared" ref="D21:F21" si="9">(3*D20^2-4)/(D20^2-1)*D19^2*D7*1000</f>
        <v>5784677066.3537035</v>
      </c>
      <c r="E21" s="9">
        <f t="shared" si="9"/>
        <v>207986004382.16531</v>
      </c>
      <c r="F21" s="9">
        <f t="shared" si="9"/>
        <v>70177225336.970612</v>
      </c>
      <c r="G21" s="12"/>
      <c r="H21" s="12"/>
      <c r="I21" s="12"/>
    </row>
    <row r="22" spans="1:9" ht="14.25" x14ac:dyDescent="0.15">
      <c r="A22" s="14"/>
      <c r="B22" s="8" t="s">
        <v>16</v>
      </c>
      <c r="C22" s="9">
        <f>C19^2*C7*1000</f>
        <v>37082352995.095413</v>
      </c>
      <c r="D22" s="9">
        <f t="shared" ref="D22:F22" si="10">D19^2*D7*1000</f>
        <v>2172966132.6056991</v>
      </c>
      <c r="E22" s="9">
        <f t="shared" si="10"/>
        <v>81174732544.019363</v>
      </c>
      <c r="F22" s="9">
        <f t="shared" si="10"/>
        <v>26120993119.766224</v>
      </c>
      <c r="G22" s="12"/>
      <c r="H22" s="12"/>
      <c r="I22" s="12"/>
    </row>
    <row r="23" spans="1:9" ht="14.25" x14ac:dyDescent="0.15">
      <c r="A23" s="14"/>
      <c r="B23" s="8" t="s">
        <v>17</v>
      </c>
      <c r="C23" s="12">
        <f>(C20^2-2)/(2*C20^2-2)</f>
        <v>0.34889876751021509</v>
      </c>
      <c r="D23" s="12">
        <f t="shared" ref="D23:F23" si="11">(D20^2-2)/(2*D20^2-2)</f>
        <v>0.3310555050890378</v>
      </c>
      <c r="E23" s="12">
        <f t="shared" si="11"/>
        <v>0.28110064464566514</v>
      </c>
      <c r="F23" s="12">
        <f t="shared" si="11"/>
        <v>0.34331081929396917</v>
      </c>
      <c r="G23" s="12"/>
      <c r="H23" s="12"/>
      <c r="I23" s="12"/>
    </row>
  </sheetData>
  <mergeCells count="7">
    <mergeCell ref="A8:A15"/>
    <mergeCell ref="A16:A23"/>
    <mergeCell ref="A1:B1"/>
    <mergeCell ref="A6:B6"/>
    <mergeCell ref="A2:A4"/>
    <mergeCell ref="A5:B5"/>
    <mergeCell ref="A7:B7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2020-10-19T09:29:30Z</dcterms:modified>
</cp:coreProperties>
</file>