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ojects\Current\design-optimisation\assignment_1b\"/>
    </mc:Choice>
  </mc:AlternateContent>
  <xr:revisionPtr revIDLastSave="0" documentId="13_ncr:1_{E593851C-221E-4F45-8449-11A72390C954}" xr6:coauthVersionLast="45" xr6:coauthVersionMax="45" xr10:uidLastSave="{00000000-0000-0000-0000-000000000000}"/>
  <bookViews>
    <workbookView xWindow="-120" yWindow="-120" windowWidth="29040" windowHeight="15840" activeTab="1" xr2:uid="{00000000-000D-0000-FFFF-FFFF01000000}"/>
  </bookViews>
  <sheets>
    <sheet name="Raw Data" sheetId="1" r:id="rId1"/>
    <sheet name="Formatted Data (V Avg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7" i="2" l="1"/>
  <c r="J64" i="2"/>
  <c r="J65" i="2"/>
  <c r="J66" i="2"/>
  <c r="J68" i="2"/>
  <c r="J69" i="2"/>
  <c r="J63" i="2"/>
  <c r="H64" i="2"/>
  <c r="H65" i="2"/>
  <c r="H66" i="2"/>
  <c r="H67" i="2"/>
  <c r="H68" i="2"/>
  <c r="H69" i="2"/>
  <c r="H70" i="2"/>
  <c r="H71" i="2"/>
  <c r="H63" i="2"/>
  <c r="F71" i="2"/>
  <c r="F70" i="2"/>
  <c r="F69" i="2"/>
  <c r="F68" i="2"/>
  <c r="F67" i="2"/>
  <c r="F66" i="2"/>
  <c r="F65" i="2"/>
  <c r="F64" i="2"/>
  <c r="F63" i="2"/>
  <c r="AC37" i="2"/>
  <c r="D71" i="2" s="1"/>
  <c r="D69" i="2"/>
  <c r="D68" i="2"/>
  <c r="D67" i="2"/>
  <c r="D66" i="2"/>
  <c r="D65" i="2"/>
  <c r="D64" i="2"/>
  <c r="D63" i="2"/>
  <c r="Y37" i="2"/>
  <c r="Q44" i="2"/>
  <c r="U42" i="2"/>
  <c r="S42" i="2"/>
  <c r="T42" i="2"/>
  <c r="R42" i="2"/>
  <c r="U39" i="2"/>
  <c r="U40" i="2"/>
  <c r="U41" i="2"/>
  <c r="U38" i="2"/>
  <c r="T41" i="2"/>
  <c r="S41" i="2"/>
  <c r="R41" i="2"/>
  <c r="T40" i="2"/>
  <c r="S40" i="2"/>
  <c r="R40" i="2"/>
  <c r="T39" i="2"/>
  <c r="S39" i="2"/>
  <c r="R39" i="2"/>
  <c r="T38" i="2"/>
  <c r="S38" i="2"/>
  <c r="R38" i="2"/>
  <c r="J49" i="2"/>
  <c r="J46" i="2"/>
  <c r="J43" i="2"/>
  <c r="L41" i="2"/>
  <c r="J41" i="2"/>
  <c r="K41" i="2"/>
  <c r="K40" i="2"/>
  <c r="L40" i="2" s="1"/>
  <c r="J40" i="2"/>
  <c r="K39" i="2"/>
  <c r="J39" i="2"/>
  <c r="K38" i="2"/>
  <c r="J38" i="2"/>
  <c r="L38" i="2" s="1"/>
  <c r="C58" i="2"/>
  <c r="E55" i="2"/>
  <c r="D55" i="2"/>
  <c r="C55" i="2"/>
  <c r="F55" i="2" s="1"/>
  <c r="F54" i="2"/>
  <c r="E54" i="2"/>
  <c r="E56" i="2" s="1"/>
  <c r="D54" i="2"/>
  <c r="D56" i="2" s="1"/>
  <c r="C54" i="2"/>
  <c r="C56" i="2" s="1"/>
  <c r="D70" i="2" l="1"/>
  <c r="L39" i="2"/>
  <c r="F56" i="2"/>
  <c r="R25" i="2"/>
  <c r="P25" i="2"/>
  <c r="N25" i="2"/>
  <c r="R24" i="2"/>
  <c r="R26" i="2" s="1"/>
  <c r="E47" i="2" s="1"/>
  <c r="P24" i="2"/>
  <c r="P26" i="2" s="1"/>
  <c r="D47" i="2" s="1"/>
  <c r="N24" i="2"/>
  <c r="R23" i="2"/>
  <c r="P23" i="2"/>
  <c r="N23" i="2"/>
  <c r="R22" i="2"/>
  <c r="P22" i="2"/>
  <c r="N22" i="2"/>
  <c r="R21" i="2"/>
  <c r="P21" i="2"/>
  <c r="N21" i="2"/>
  <c r="R20" i="2"/>
  <c r="P20" i="2"/>
  <c r="N20" i="2"/>
  <c r="H25" i="2"/>
  <c r="F25" i="2"/>
  <c r="D25" i="2"/>
  <c r="H22" i="2"/>
  <c r="F22" i="2"/>
  <c r="D22" i="2"/>
  <c r="H24" i="2"/>
  <c r="F24" i="2"/>
  <c r="D24" i="2"/>
  <c r="I24" i="2" s="1"/>
  <c r="D38" i="2" s="1"/>
  <c r="H21" i="2"/>
  <c r="F21" i="2"/>
  <c r="D21" i="2"/>
  <c r="D20" i="2"/>
  <c r="H23" i="2"/>
  <c r="F23" i="2"/>
  <c r="D23" i="2"/>
  <c r="H20" i="2"/>
  <c r="F20" i="2"/>
  <c r="S24" i="2" l="1"/>
  <c r="D39" i="2" s="1"/>
  <c r="D26" i="2"/>
  <c r="C46" i="2" s="1"/>
  <c r="N26" i="2"/>
  <c r="C47" i="2" s="1"/>
  <c r="F47" i="2" s="1"/>
  <c r="I21" i="2"/>
  <c r="C38" i="2" s="1"/>
  <c r="F26" i="2"/>
  <c r="D46" i="2" s="1"/>
  <c r="D48" i="2" s="1"/>
  <c r="H26" i="2"/>
  <c r="E46" i="2" s="1"/>
  <c r="E48" i="2" s="1"/>
  <c r="E38" i="2"/>
  <c r="I26" i="2"/>
  <c r="D40" i="2"/>
  <c r="S21" i="2"/>
  <c r="C39" i="2" s="1"/>
  <c r="E39" i="2" s="1"/>
  <c r="S26" i="2"/>
  <c r="C48" i="2" l="1"/>
  <c r="C50" i="2" s="1"/>
  <c r="F46" i="2"/>
  <c r="C40" i="2"/>
  <c r="C42" i="2" s="1"/>
  <c r="F48" i="2" l="1"/>
  <c r="E40" i="2"/>
</calcChain>
</file>

<file path=xl/sharedStrings.xml><?xml version="1.0" encoding="utf-8"?>
<sst xmlns="http://schemas.openxmlformats.org/spreadsheetml/2006/main" count="144" uniqueCount="60">
  <si>
    <t>id</t>
  </si>
  <si>
    <t>v_avg_V</t>
  </si>
  <si>
    <t>v_sd_mV</t>
  </si>
  <si>
    <t>f_avg_Hz</t>
  </si>
  <si>
    <t>f_sd_Hz</t>
  </si>
  <si>
    <t>Variable</t>
  </si>
  <si>
    <t>Description</t>
  </si>
  <si>
    <t>B</t>
  </si>
  <si>
    <t>P</t>
  </si>
  <si>
    <t>C</t>
  </si>
  <si>
    <t>Number of blades</t>
  </si>
  <si>
    <t>Pitch angle</t>
  </si>
  <si>
    <t>Chord length</t>
  </si>
  <si>
    <t>B1</t>
  </si>
  <si>
    <t>B2</t>
  </si>
  <si>
    <t>B3</t>
  </si>
  <si>
    <t>C1</t>
  </si>
  <si>
    <t>C2</t>
  </si>
  <si>
    <t>P1</t>
  </si>
  <si>
    <t>P2</t>
  </si>
  <si>
    <t>DATA</t>
  </si>
  <si>
    <t>MEAN</t>
  </si>
  <si>
    <t>SUM</t>
  </si>
  <si>
    <t>SSQ</t>
  </si>
  <si>
    <t>Replicates, n</t>
  </si>
  <si>
    <t>Levels in B, b</t>
  </si>
  <si>
    <t>Levels in P, p</t>
  </si>
  <si>
    <t>Levels in C, c</t>
  </si>
  <si>
    <t>[P]</t>
  </si>
  <si>
    <t xml:space="preserve">[P] = </t>
  </si>
  <si>
    <t>[B]</t>
  </si>
  <si>
    <t xml:space="preserve">[B] = </t>
  </si>
  <si>
    <t>[C]</t>
  </si>
  <si>
    <t xml:space="preserve">[C] = </t>
  </si>
  <si>
    <t>Main Effect</t>
  </si>
  <si>
    <t>Two-Way Interaction</t>
  </si>
  <si>
    <t>[PB]</t>
  </si>
  <si>
    <t xml:space="preserve">[BC] = </t>
  </si>
  <si>
    <t xml:space="preserve">[PB] = </t>
  </si>
  <si>
    <t xml:space="preserve">[PC] = </t>
  </si>
  <si>
    <t>Three-Way Interaction</t>
  </si>
  <si>
    <t>[PBC]</t>
  </si>
  <si>
    <t xml:space="preserve">[PBC] = </t>
  </si>
  <si>
    <t>Total Terms</t>
  </si>
  <si>
    <t>Within Group Term</t>
  </si>
  <si>
    <t xml:space="preserve">[T] = </t>
  </si>
  <si>
    <t xml:space="preserve">[Y] = </t>
  </si>
  <si>
    <t>Source</t>
  </si>
  <si>
    <t>DoF</t>
  </si>
  <si>
    <t>Mean SQ</t>
  </si>
  <si>
    <t>F Ratio</t>
  </si>
  <si>
    <t>PB</t>
  </si>
  <si>
    <t>PC</t>
  </si>
  <si>
    <t>BC</t>
  </si>
  <si>
    <t>PBC</t>
  </si>
  <si>
    <t>Within, Y</t>
  </si>
  <si>
    <t>Total, T</t>
  </si>
  <si>
    <t>P Values</t>
  </si>
  <si>
    <t>&lt;0.00001</t>
  </si>
  <si>
    <t>Insigificant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</si>
</sst>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B0F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18" fillId="0" borderId="0" xfId="0" applyNumberFormat="1" applyFont="1"/>
    <xf numFmtId="164" fontId="18" fillId="0" borderId="0" xfId="0" applyNumberFormat="1" applyFont="1" applyAlignment="1">
      <alignment horizontal="center"/>
    </xf>
    <xf numFmtId="164" fontId="19" fillId="0" borderId="0" xfId="0" applyNumberFormat="1" applyFont="1" applyAlignment="1">
      <alignment horizontal="center"/>
    </xf>
    <xf numFmtId="0" fontId="0" fillId="0" borderId="0" xfId="0" applyAlignment="1"/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6" fillId="0" borderId="0" xfId="0" applyNumberFormat="1" applyFont="1"/>
    <xf numFmtId="164" fontId="16" fillId="0" borderId="10" xfId="0" applyNumberFormat="1" applyFont="1" applyBorder="1" applyAlignment="1">
      <alignment horizontal="center"/>
    </xf>
    <xf numFmtId="164" fontId="16" fillId="0" borderId="11" xfId="0" applyNumberFormat="1" applyFont="1" applyBorder="1"/>
    <xf numFmtId="0" fontId="0" fillId="0" borderId="11" xfId="0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0" fillId="0" borderId="0" xfId="0"/>
    <xf numFmtId="164" fontId="0" fillId="0" borderId="0" xfId="0" applyNumberFormat="1"/>
    <xf numFmtId="164" fontId="16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workbookViewId="0">
      <selection activeCell="B6" sqref="B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 s="1">
        <v>0</v>
      </c>
      <c r="B2">
        <v>-1.0269999999999999</v>
      </c>
      <c r="C2">
        <v>40.909999999999997</v>
      </c>
      <c r="D2">
        <v>23.11</v>
      </c>
      <c r="E2">
        <v>4.7640000000000002</v>
      </c>
      <c r="G2">
        <v>1.0269999999999999</v>
      </c>
    </row>
    <row r="3" spans="1:7" x14ac:dyDescent="0.25">
      <c r="A3" s="1">
        <v>1</v>
      </c>
      <c r="B3">
        <v>-4.9649999999999999</v>
      </c>
      <c r="C3">
        <v>71.650000000000006</v>
      </c>
      <c r="D3">
        <v>24.3</v>
      </c>
      <c r="E3">
        <v>5.3710000000000004</v>
      </c>
      <c r="G3">
        <v>1.149</v>
      </c>
    </row>
    <row r="4" spans="1:7" x14ac:dyDescent="0.25">
      <c r="A4" s="1">
        <v>10</v>
      </c>
      <c r="B4">
        <v>-1.1240000000000001</v>
      </c>
      <c r="C4">
        <v>27.18</v>
      </c>
      <c r="D4">
        <v>26.5</v>
      </c>
      <c r="E4">
        <v>7.5549999999999997</v>
      </c>
      <c r="G4">
        <v>1.1240000000000001</v>
      </c>
    </row>
    <row r="5" spans="1:7" x14ac:dyDescent="0.25">
      <c r="A5" s="1">
        <v>11</v>
      </c>
      <c r="B5">
        <v>-3.8639999999999999</v>
      </c>
      <c r="C5">
        <v>51.08</v>
      </c>
      <c r="D5">
        <v>26.26</v>
      </c>
      <c r="E5">
        <v>5.3810000000000002</v>
      </c>
      <c r="G5">
        <v>1.2569999999999999</v>
      </c>
    </row>
    <row r="6" spans="1:7" x14ac:dyDescent="0.25">
      <c r="A6" s="1">
        <v>100</v>
      </c>
      <c r="B6">
        <v>-3.4569999999999999</v>
      </c>
      <c r="C6">
        <v>42.71</v>
      </c>
      <c r="D6">
        <v>184.5</v>
      </c>
      <c r="E6">
        <v>36.36</v>
      </c>
      <c r="G6">
        <v>3.4569999999999999</v>
      </c>
    </row>
    <row r="7" spans="1:7" x14ac:dyDescent="0.25">
      <c r="A7" s="1">
        <v>101</v>
      </c>
      <c r="B7">
        <v>-5.13</v>
      </c>
      <c r="C7">
        <v>141.6</v>
      </c>
      <c r="D7">
        <v>365.5</v>
      </c>
      <c r="E7">
        <v>12.37</v>
      </c>
      <c r="G7">
        <v>5.13</v>
      </c>
    </row>
    <row r="8" spans="1:7" x14ac:dyDescent="0.25">
      <c r="A8" s="1">
        <v>110</v>
      </c>
      <c r="B8">
        <v>-2.8639999999999999</v>
      </c>
      <c r="C8">
        <v>41.82</v>
      </c>
      <c r="D8">
        <v>83.72</v>
      </c>
      <c r="E8">
        <v>16.260000000000002</v>
      </c>
      <c r="G8">
        <v>2.8639999999999999</v>
      </c>
    </row>
    <row r="9" spans="1:7" x14ac:dyDescent="0.25">
      <c r="A9" s="1">
        <v>111</v>
      </c>
      <c r="B9">
        <v>-4.2670000000000003</v>
      </c>
      <c r="C9">
        <v>48.53</v>
      </c>
      <c r="D9">
        <v>287.3</v>
      </c>
      <c r="E9">
        <v>25.04</v>
      </c>
      <c r="G9">
        <v>4.2670000000000003</v>
      </c>
    </row>
    <row r="10" spans="1:7" x14ac:dyDescent="0.25">
      <c r="A10" s="1">
        <v>200</v>
      </c>
      <c r="B10">
        <v>-5.165</v>
      </c>
      <c r="C10">
        <v>86.57</v>
      </c>
      <c r="D10">
        <v>365.9</v>
      </c>
      <c r="E10">
        <v>8.07</v>
      </c>
      <c r="G10">
        <v>5.165</v>
      </c>
    </row>
    <row r="11" spans="1:7" x14ac:dyDescent="0.25">
      <c r="A11" s="1">
        <v>201</v>
      </c>
      <c r="B11">
        <v>-5.4580000000000002</v>
      </c>
      <c r="C11">
        <v>30.61</v>
      </c>
      <c r="D11">
        <v>373.4</v>
      </c>
      <c r="E11">
        <v>14.32</v>
      </c>
      <c r="G11">
        <v>5.4580000000000002</v>
      </c>
    </row>
    <row r="12" spans="1:7" x14ac:dyDescent="0.25">
      <c r="A12" s="1">
        <v>210</v>
      </c>
      <c r="B12">
        <v>-3.8239999999999998</v>
      </c>
      <c r="C12">
        <v>47.01</v>
      </c>
      <c r="D12">
        <v>211.9</v>
      </c>
      <c r="E12">
        <v>29.97</v>
      </c>
      <c r="G12">
        <v>3.8239999999999998</v>
      </c>
    </row>
    <row r="13" spans="1:7" x14ac:dyDescent="0.25">
      <c r="A13" s="1">
        <v>211</v>
      </c>
      <c r="B13">
        <v>-5.22</v>
      </c>
      <c r="C13">
        <v>27.95</v>
      </c>
      <c r="D13">
        <v>365.2</v>
      </c>
      <c r="E13">
        <v>11.85</v>
      </c>
      <c r="G13">
        <v>5.22</v>
      </c>
    </row>
    <row r="14" spans="1:7" x14ac:dyDescent="0.25">
      <c r="A14" s="1">
        <v>1000</v>
      </c>
      <c r="B14">
        <v>-0.91</v>
      </c>
      <c r="C14">
        <v>31.66</v>
      </c>
      <c r="D14">
        <v>21.01</v>
      </c>
      <c r="E14">
        <v>3.3029999999999999</v>
      </c>
      <c r="G14">
        <v>0.91</v>
      </c>
    </row>
    <row r="15" spans="1:7" x14ac:dyDescent="0.25">
      <c r="A15" s="1">
        <v>1001</v>
      </c>
      <c r="B15">
        <v>-5.6310000000000002</v>
      </c>
      <c r="C15">
        <v>58.56</v>
      </c>
      <c r="D15">
        <v>389.1</v>
      </c>
      <c r="E15">
        <v>12.87</v>
      </c>
      <c r="G15">
        <v>5.6310000000000002</v>
      </c>
    </row>
    <row r="16" spans="1:7" x14ac:dyDescent="0.25">
      <c r="A16" s="1">
        <v>1010</v>
      </c>
      <c r="B16">
        <v>-1.4890000000000001</v>
      </c>
      <c r="C16">
        <v>16.899999999999999</v>
      </c>
      <c r="D16">
        <v>32.450000000000003</v>
      </c>
      <c r="E16">
        <v>4.3650000000000002</v>
      </c>
      <c r="G16">
        <v>1.4890000000000001</v>
      </c>
    </row>
    <row r="17" spans="1:7" x14ac:dyDescent="0.25">
      <c r="A17" s="1">
        <v>1011</v>
      </c>
      <c r="B17">
        <v>-4.8860000000000001</v>
      </c>
      <c r="C17">
        <v>32.270000000000003</v>
      </c>
      <c r="D17">
        <v>344.7</v>
      </c>
      <c r="E17">
        <v>7.03</v>
      </c>
      <c r="G17">
        <v>4.8860000000000001</v>
      </c>
    </row>
    <row r="18" spans="1:7" x14ac:dyDescent="0.25">
      <c r="A18" s="1">
        <v>1100</v>
      </c>
      <c r="B18">
        <v>-3.4569999999999999</v>
      </c>
      <c r="C18">
        <v>41.28</v>
      </c>
      <c r="D18">
        <v>208.7</v>
      </c>
      <c r="E18">
        <v>27.49</v>
      </c>
      <c r="G18">
        <v>3.4569999999999999</v>
      </c>
    </row>
    <row r="19" spans="1:7" x14ac:dyDescent="0.25">
      <c r="A19" s="1">
        <v>1101</v>
      </c>
      <c r="B19">
        <v>-6.1059999999999999</v>
      </c>
      <c r="C19">
        <v>46.19</v>
      </c>
      <c r="D19">
        <v>409.8</v>
      </c>
      <c r="E19">
        <v>11.45</v>
      </c>
      <c r="G19">
        <v>6.1059999999999999</v>
      </c>
    </row>
    <row r="20" spans="1:7" x14ac:dyDescent="0.25">
      <c r="A20" s="1">
        <v>1110</v>
      </c>
      <c r="B20">
        <v>-2.9129999999999998</v>
      </c>
      <c r="C20">
        <v>35.22</v>
      </c>
      <c r="D20">
        <v>100.1</v>
      </c>
      <c r="E20">
        <v>24.07</v>
      </c>
      <c r="G20">
        <v>2.9129999999999998</v>
      </c>
    </row>
    <row r="21" spans="1:7" x14ac:dyDescent="0.25">
      <c r="A21" s="1">
        <v>1111</v>
      </c>
      <c r="B21">
        <v>-5.2050000000000001</v>
      </c>
      <c r="C21">
        <v>54.94</v>
      </c>
      <c r="D21">
        <v>363.5</v>
      </c>
      <c r="E21">
        <v>9.9710000000000001</v>
      </c>
      <c r="G21">
        <v>5.2050000000000001</v>
      </c>
    </row>
    <row r="22" spans="1:7" x14ac:dyDescent="0.25">
      <c r="A22" s="1">
        <v>1200</v>
      </c>
      <c r="B22">
        <v>-5.0449999999999999</v>
      </c>
      <c r="C22">
        <v>42.93</v>
      </c>
      <c r="D22">
        <v>350.4</v>
      </c>
      <c r="E22">
        <v>8.9390000000000001</v>
      </c>
      <c r="G22">
        <v>5.0449999999999999</v>
      </c>
    </row>
    <row r="23" spans="1:7" x14ac:dyDescent="0.25">
      <c r="A23" s="1">
        <v>1201</v>
      </c>
      <c r="B23">
        <v>-5.5730000000000004</v>
      </c>
      <c r="C23">
        <v>35.03</v>
      </c>
      <c r="D23">
        <v>389</v>
      </c>
      <c r="E23">
        <v>12.51</v>
      </c>
      <c r="G23">
        <v>5.5730000000000004</v>
      </c>
    </row>
    <row r="24" spans="1:7" x14ac:dyDescent="0.25">
      <c r="A24" s="1">
        <v>1210</v>
      </c>
      <c r="B24">
        <v>-4.1929999999999996</v>
      </c>
      <c r="C24">
        <v>59.23</v>
      </c>
      <c r="D24">
        <v>257.10000000000002</v>
      </c>
      <c r="E24">
        <v>34.56</v>
      </c>
      <c r="G24">
        <v>4.1929999999999996</v>
      </c>
    </row>
    <row r="25" spans="1:7" x14ac:dyDescent="0.25">
      <c r="A25" s="1">
        <v>1211</v>
      </c>
      <c r="B25">
        <v>-5.1139999999999999</v>
      </c>
      <c r="C25">
        <v>38.9</v>
      </c>
      <c r="D25">
        <v>351.4</v>
      </c>
      <c r="E25">
        <v>12.16</v>
      </c>
      <c r="G25">
        <v>5.1139999999999999</v>
      </c>
    </row>
    <row r="26" spans="1:7" x14ac:dyDescent="0.25">
      <c r="A26" s="1">
        <v>2000</v>
      </c>
      <c r="B26">
        <v>-1.2729999999999999</v>
      </c>
      <c r="C26">
        <v>21.31</v>
      </c>
      <c r="D26">
        <v>28.07</v>
      </c>
      <c r="E26">
        <v>6.92</v>
      </c>
      <c r="G26">
        <v>1.2729999999999999</v>
      </c>
    </row>
    <row r="27" spans="1:7" x14ac:dyDescent="0.25">
      <c r="A27" s="1">
        <v>2001</v>
      </c>
      <c r="B27">
        <v>-4.5730000000000004</v>
      </c>
      <c r="C27">
        <v>33.909999999999997</v>
      </c>
      <c r="D27">
        <v>317.7</v>
      </c>
      <c r="E27">
        <v>10.06</v>
      </c>
      <c r="G27">
        <v>4.5730000000000004</v>
      </c>
    </row>
    <row r="28" spans="1:7" x14ac:dyDescent="0.25">
      <c r="A28" s="1">
        <v>2010</v>
      </c>
      <c r="B28">
        <v>-1.786</v>
      </c>
      <c r="C28">
        <v>19.34</v>
      </c>
      <c r="D28">
        <v>44.22</v>
      </c>
      <c r="E28">
        <v>9.5630000000000006</v>
      </c>
      <c r="G28">
        <v>1.786</v>
      </c>
    </row>
    <row r="29" spans="1:7" x14ac:dyDescent="0.25">
      <c r="A29" s="1">
        <v>2011</v>
      </c>
      <c r="B29">
        <v>-3.855</v>
      </c>
      <c r="C29">
        <v>46.31</v>
      </c>
      <c r="D29">
        <v>232.7</v>
      </c>
      <c r="E29">
        <v>23.86</v>
      </c>
      <c r="G29">
        <v>3.855</v>
      </c>
    </row>
    <row r="30" spans="1:7" x14ac:dyDescent="0.25">
      <c r="A30" s="1">
        <v>2100</v>
      </c>
      <c r="B30">
        <v>-2.3330000000000002</v>
      </c>
      <c r="C30">
        <v>22.01</v>
      </c>
      <c r="D30">
        <v>53.04</v>
      </c>
      <c r="E30">
        <v>11.26</v>
      </c>
      <c r="G30">
        <v>2.3330000000000002</v>
      </c>
    </row>
    <row r="31" spans="1:7" x14ac:dyDescent="0.25">
      <c r="A31" s="1">
        <v>2101</v>
      </c>
      <c r="B31">
        <v>-5.8440000000000003</v>
      </c>
      <c r="C31">
        <v>21.08</v>
      </c>
      <c r="D31">
        <v>402.9</v>
      </c>
      <c r="E31">
        <v>8.3040000000000003</v>
      </c>
      <c r="G31">
        <v>5.8440000000000003</v>
      </c>
    </row>
    <row r="32" spans="1:7" x14ac:dyDescent="0.25">
      <c r="A32" s="1">
        <v>2110</v>
      </c>
      <c r="B32">
        <v>-2.4969999999999999</v>
      </c>
      <c r="C32">
        <v>28.33</v>
      </c>
      <c r="D32">
        <v>56.43</v>
      </c>
      <c r="E32">
        <v>12.12</v>
      </c>
      <c r="G32">
        <v>2.4969999999999999</v>
      </c>
    </row>
    <row r="33" spans="1:7" x14ac:dyDescent="0.25">
      <c r="A33" s="1">
        <v>2111</v>
      </c>
      <c r="B33">
        <v>-4.1399999999999997</v>
      </c>
      <c r="C33">
        <v>57.08</v>
      </c>
      <c r="D33">
        <v>276</v>
      </c>
      <c r="E33">
        <v>21.52</v>
      </c>
      <c r="G33">
        <v>4.1399999999999997</v>
      </c>
    </row>
    <row r="34" spans="1:7" x14ac:dyDescent="0.25">
      <c r="A34" s="1">
        <v>2200</v>
      </c>
      <c r="B34">
        <v>-4.5419999999999998</v>
      </c>
      <c r="C34">
        <v>27.43</v>
      </c>
      <c r="D34">
        <v>316.60000000000002</v>
      </c>
      <c r="E34">
        <v>11.55</v>
      </c>
      <c r="G34">
        <v>4.5419999999999998</v>
      </c>
    </row>
    <row r="35" spans="1:7" x14ac:dyDescent="0.25">
      <c r="A35" s="1">
        <v>2201</v>
      </c>
      <c r="B35">
        <v>-5.6109999999999998</v>
      </c>
      <c r="C35">
        <v>24.25</v>
      </c>
      <c r="D35">
        <v>387.8</v>
      </c>
      <c r="E35">
        <v>8.4339999999999993</v>
      </c>
      <c r="G35">
        <v>5.6109999999999998</v>
      </c>
    </row>
    <row r="36" spans="1:7" x14ac:dyDescent="0.25">
      <c r="A36" s="1">
        <v>2210</v>
      </c>
      <c r="B36">
        <v>-3.6339999999999999</v>
      </c>
      <c r="C36">
        <v>14.15</v>
      </c>
      <c r="D36">
        <v>218.7</v>
      </c>
      <c r="E36">
        <v>27.03</v>
      </c>
      <c r="G36">
        <v>3.6339999999999999</v>
      </c>
    </row>
    <row r="37" spans="1:7" x14ac:dyDescent="0.25">
      <c r="A37" s="1">
        <v>2211</v>
      </c>
      <c r="B37">
        <v>-5.048</v>
      </c>
      <c r="C37">
        <v>24.41</v>
      </c>
      <c r="D37">
        <v>356.7</v>
      </c>
      <c r="E37">
        <v>8.3659999999999997</v>
      </c>
      <c r="G37">
        <v>5.048</v>
      </c>
    </row>
    <row r="38" spans="1:7" x14ac:dyDescent="0.25">
      <c r="A38" s="1">
        <v>3000</v>
      </c>
      <c r="B38">
        <v>-1.5469999999999999</v>
      </c>
      <c r="C38">
        <v>40.799999999999997</v>
      </c>
      <c r="D38">
        <v>33.270000000000003</v>
      </c>
      <c r="E38">
        <v>4.8070000000000004</v>
      </c>
      <c r="G38">
        <v>1.5469999999999999</v>
      </c>
    </row>
    <row r="39" spans="1:7" x14ac:dyDescent="0.25">
      <c r="A39" s="1">
        <v>3001</v>
      </c>
      <c r="B39">
        <v>-5.1740000000000004</v>
      </c>
      <c r="C39">
        <v>32.9</v>
      </c>
      <c r="D39">
        <v>361.9</v>
      </c>
      <c r="E39">
        <v>14</v>
      </c>
      <c r="G39">
        <v>5.1740000000000004</v>
      </c>
    </row>
    <row r="40" spans="1:7" x14ac:dyDescent="0.25">
      <c r="A40" s="1">
        <v>3010</v>
      </c>
      <c r="B40">
        <v>-1.01</v>
      </c>
      <c r="C40">
        <v>41.87</v>
      </c>
      <c r="D40">
        <v>23.18</v>
      </c>
      <c r="E40">
        <v>4.3890000000000002</v>
      </c>
      <c r="G40">
        <v>1.01</v>
      </c>
    </row>
    <row r="41" spans="1:7" x14ac:dyDescent="0.25">
      <c r="A41" s="1">
        <v>3011</v>
      </c>
      <c r="B41">
        <v>-3.9620000000000002</v>
      </c>
      <c r="C41">
        <v>46.82</v>
      </c>
      <c r="D41">
        <v>249.8</v>
      </c>
      <c r="E41">
        <v>25.53</v>
      </c>
      <c r="G41">
        <v>3.9620000000000002</v>
      </c>
    </row>
    <row r="42" spans="1:7" x14ac:dyDescent="0.25">
      <c r="A42" s="1">
        <v>3100</v>
      </c>
      <c r="B42">
        <v>-2.597</v>
      </c>
      <c r="C42">
        <v>29.6</v>
      </c>
      <c r="D42">
        <v>69.040000000000006</v>
      </c>
      <c r="E42">
        <v>20.18</v>
      </c>
      <c r="G42">
        <v>2.597</v>
      </c>
    </row>
    <row r="43" spans="1:7" x14ac:dyDescent="0.25">
      <c r="A43" s="1">
        <v>3101</v>
      </c>
      <c r="B43">
        <v>-5.0679999999999996</v>
      </c>
      <c r="C43">
        <v>23.71</v>
      </c>
      <c r="D43">
        <v>350.5</v>
      </c>
      <c r="E43">
        <v>9.923</v>
      </c>
      <c r="G43">
        <v>5.0679999999999996</v>
      </c>
    </row>
    <row r="44" spans="1:7" x14ac:dyDescent="0.25">
      <c r="A44" s="1">
        <v>3110</v>
      </c>
      <c r="B44">
        <v>-2.5209999999999999</v>
      </c>
      <c r="C44">
        <v>45.6</v>
      </c>
      <c r="D44">
        <v>70.61</v>
      </c>
      <c r="E44">
        <v>15.4</v>
      </c>
      <c r="G44">
        <v>2.5209999999999999</v>
      </c>
    </row>
    <row r="45" spans="1:7" x14ac:dyDescent="0.25">
      <c r="A45" s="1">
        <v>3111</v>
      </c>
      <c r="B45">
        <v>-3.9060000000000001</v>
      </c>
      <c r="C45">
        <v>55.85</v>
      </c>
      <c r="D45">
        <v>258.2</v>
      </c>
      <c r="E45">
        <v>22.43</v>
      </c>
      <c r="G45">
        <v>3.9060000000000001</v>
      </c>
    </row>
    <row r="46" spans="1:7" x14ac:dyDescent="0.25">
      <c r="A46" s="1">
        <v>3200</v>
      </c>
      <c r="B46">
        <v>-4.4939999999999998</v>
      </c>
      <c r="C46">
        <v>30.84</v>
      </c>
      <c r="D46">
        <v>311.2</v>
      </c>
      <c r="E46">
        <v>12.74</v>
      </c>
      <c r="G46">
        <v>4.4939999999999998</v>
      </c>
    </row>
    <row r="47" spans="1:7" x14ac:dyDescent="0.25">
      <c r="A47" s="1">
        <v>3201</v>
      </c>
      <c r="B47">
        <v>-5.6159999999999997</v>
      </c>
      <c r="C47">
        <v>19.920000000000002</v>
      </c>
      <c r="D47">
        <v>386.9</v>
      </c>
      <c r="E47">
        <v>12</v>
      </c>
      <c r="G47">
        <v>5.6159999999999997</v>
      </c>
    </row>
    <row r="48" spans="1:7" x14ac:dyDescent="0.25">
      <c r="A48" s="1">
        <v>3210</v>
      </c>
      <c r="B48">
        <v>-3.6949999999999998</v>
      </c>
      <c r="C48">
        <v>43.01</v>
      </c>
      <c r="D48">
        <v>219.7</v>
      </c>
      <c r="E48">
        <v>33.22</v>
      </c>
      <c r="G48">
        <v>3.6949999999999998</v>
      </c>
    </row>
    <row r="49" spans="1:7" x14ac:dyDescent="0.25">
      <c r="A49" s="1">
        <v>3211</v>
      </c>
      <c r="B49">
        <v>-4.8019999999999996</v>
      </c>
      <c r="C49">
        <v>13.61</v>
      </c>
      <c r="D49">
        <v>336.3</v>
      </c>
      <c r="E49">
        <v>8.5370000000000008</v>
      </c>
      <c r="G49">
        <v>4.8019999999999996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C71"/>
  <sheetViews>
    <sheetView showGridLines="0" tabSelected="1" topLeftCell="A44" workbookViewId="0">
      <selection activeCell="L55" sqref="L55"/>
    </sheetView>
  </sheetViews>
  <sheetFormatPr defaultRowHeight="15" x14ac:dyDescent="0.25"/>
  <cols>
    <col min="3" max="3" width="9.140625" customWidth="1"/>
  </cols>
  <sheetData>
    <row r="2" spans="2:8" x14ac:dyDescent="0.25">
      <c r="B2" t="s">
        <v>5</v>
      </c>
      <c r="C2" s="20" t="s">
        <v>6</v>
      </c>
      <c r="D2" s="20"/>
    </row>
    <row r="3" spans="2:8" x14ac:dyDescent="0.25">
      <c r="B3" t="s">
        <v>7</v>
      </c>
      <c r="C3" s="20" t="s">
        <v>10</v>
      </c>
      <c r="D3" s="20"/>
    </row>
    <row r="4" spans="2:8" x14ac:dyDescent="0.25">
      <c r="B4" t="s">
        <v>8</v>
      </c>
      <c r="C4" s="20" t="s">
        <v>11</v>
      </c>
      <c r="D4" s="20"/>
    </row>
    <row r="5" spans="2:8" x14ac:dyDescent="0.25">
      <c r="B5" t="s">
        <v>9</v>
      </c>
      <c r="C5" s="20" t="s">
        <v>12</v>
      </c>
      <c r="D5" s="20"/>
    </row>
    <row r="7" spans="2:8" x14ac:dyDescent="0.25">
      <c r="B7" s="6" t="s">
        <v>20</v>
      </c>
      <c r="C7" s="18" t="s">
        <v>13</v>
      </c>
      <c r="D7" s="18"/>
      <c r="E7" s="18" t="s">
        <v>14</v>
      </c>
      <c r="F7" s="18"/>
      <c r="G7" s="18" t="s">
        <v>15</v>
      </c>
      <c r="H7" s="18"/>
    </row>
    <row r="8" spans="2:8" x14ac:dyDescent="0.25">
      <c r="C8" s="4" t="s">
        <v>18</v>
      </c>
      <c r="D8" s="4" t="s">
        <v>19</v>
      </c>
      <c r="E8" s="4" t="s">
        <v>18</v>
      </c>
      <c r="F8" s="4" t="s">
        <v>19</v>
      </c>
      <c r="G8" s="4" t="s">
        <v>18</v>
      </c>
      <c r="H8" s="4" t="s">
        <v>19</v>
      </c>
    </row>
    <row r="9" spans="2:8" x14ac:dyDescent="0.25">
      <c r="B9" s="19" t="s">
        <v>16</v>
      </c>
      <c r="C9" s="7">
        <v>1.0269999999999999</v>
      </c>
      <c r="D9" s="7">
        <v>1.1240000000000001</v>
      </c>
      <c r="E9" s="7">
        <v>3.4569999999999999</v>
      </c>
      <c r="F9" s="7">
        <v>2.8639999999999999</v>
      </c>
      <c r="G9" s="7">
        <v>5.165</v>
      </c>
      <c r="H9" s="7">
        <v>3.8239999999999998</v>
      </c>
    </row>
    <row r="10" spans="2:8" x14ac:dyDescent="0.25">
      <c r="B10" s="19"/>
      <c r="C10" s="7">
        <v>0.91</v>
      </c>
      <c r="D10" s="7">
        <v>1.4890000000000001</v>
      </c>
      <c r="E10" s="7">
        <v>3.4569999999999999</v>
      </c>
      <c r="F10" s="7">
        <v>2.9129999999999998</v>
      </c>
      <c r="G10" s="7">
        <v>5.0449999999999999</v>
      </c>
      <c r="H10" s="7">
        <v>4.1929999999999996</v>
      </c>
    </row>
    <row r="11" spans="2:8" x14ac:dyDescent="0.25">
      <c r="B11" s="19"/>
      <c r="C11" s="7">
        <v>1.2729999999999999</v>
      </c>
      <c r="D11" s="7">
        <v>1.786</v>
      </c>
      <c r="E11" s="7">
        <v>2.3330000000000002</v>
      </c>
      <c r="F11" s="7">
        <v>2.4969999999999999</v>
      </c>
      <c r="G11" s="7">
        <v>4.5419999999999998</v>
      </c>
      <c r="H11" s="7">
        <v>3.6339999999999999</v>
      </c>
    </row>
    <row r="12" spans="2:8" x14ac:dyDescent="0.25">
      <c r="B12" s="19"/>
      <c r="C12" s="7">
        <v>1.5469999999999999</v>
      </c>
      <c r="D12" s="7">
        <v>1.01</v>
      </c>
      <c r="E12" s="7">
        <v>2.597</v>
      </c>
      <c r="F12" s="7">
        <v>2.5209999999999999</v>
      </c>
      <c r="G12" s="7">
        <v>4.4939999999999998</v>
      </c>
      <c r="H12" s="7">
        <v>3.6949999999999998</v>
      </c>
    </row>
    <row r="13" spans="2:8" x14ac:dyDescent="0.25">
      <c r="B13" s="19" t="s">
        <v>17</v>
      </c>
      <c r="C13" s="7">
        <v>4.9649999999999999</v>
      </c>
      <c r="D13" s="7">
        <v>3.8639999999999999</v>
      </c>
      <c r="E13" s="7">
        <v>5.13</v>
      </c>
      <c r="F13" s="7">
        <v>4.2670000000000003</v>
      </c>
      <c r="G13" s="7">
        <v>5.4580000000000002</v>
      </c>
      <c r="H13" s="7">
        <v>5.22</v>
      </c>
    </row>
    <row r="14" spans="2:8" x14ac:dyDescent="0.25">
      <c r="B14" s="19"/>
      <c r="C14" s="7">
        <v>5.6310000000000002</v>
      </c>
      <c r="D14" s="7">
        <v>4.8860000000000001</v>
      </c>
      <c r="E14" s="7">
        <v>6.1059999999999999</v>
      </c>
      <c r="F14" s="7">
        <v>5.2050000000000001</v>
      </c>
      <c r="G14" s="7">
        <v>5.5730000000000004</v>
      </c>
      <c r="H14" s="7">
        <v>5.1139999999999999</v>
      </c>
    </row>
    <row r="15" spans="2:8" x14ac:dyDescent="0.25">
      <c r="B15" s="19"/>
      <c r="C15" s="7">
        <v>4.5730000000000004</v>
      </c>
      <c r="D15" s="7">
        <v>3.855</v>
      </c>
      <c r="E15" s="7">
        <v>5.8440000000000003</v>
      </c>
      <c r="F15" s="7">
        <v>4.1399999999999997</v>
      </c>
      <c r="G15" s="7">
        <v>5.6109999999999998</v>
      </c>
      <c r="H15" s="7">
        <v>5.048</v>
      </c>
    </row>
    <row r="16" spans="2:8" x14ac:dyDescent="0.25">
      <c r="B16" s="19"/>
      <c r="C16" s="7">
        <v>5.1740000000000004</v>
      </c>
      <c r="D16" s="7">
        <v>3.9620000000000002</v>
      </c>
      <c r="E16" s="7">
        <v>5.0679999999999996</v>
      </c>
      <c r="F16" s="7">
        <v>3.9060000000000001</v>
      </c>
      <c r="G16" s="7">
        <v>5.6159999999999997</v>
      </c>
      <c r="H16" s="7">
        <v>4.8019999999999996</v>
      </c>
    </row>
    <row r="19" spans="2:19" x14ac:dyDescent="0.25">
      <c r="B19" s="6" t="s">
        <v>16</v>
      </c>
      <c r="C19" s="18" t="s">
        <v>13</v>
      </c>
      <c r="D19" s="18"/>
      <c r="E19" s="18" t="s">
        <v>14</v>
      </c>
      <c r="F19" s="18"/>
      <c r="G19" s="18" t="s">
        <v>15</v>
      </c>
      <c r="H19" s="18"/>
      <c r="L19" s="6" t="s">
        <v>17</v>
      </c>
      <c r="M19" s="18" t="s">
        <v>13</v>
      </c>
      <c r="N19" s="18"/>
      <c r="O19" s="18" t="s">
        <v>14</v>
      </c>
      <c r="P19" s="18"/>
      <c r="Q19" s="18" t="s">
        <v>15</v>
      </c>
      <c r="R19" s="18"/>
      <c r="S19" s="10"/>
    </row>
    <row r="20" spans="2:19" x14ac:dyDescent="0.25">
      <c r="B20" s="19" t="s">
        <v>18</v>
      </c>
      <c r="C20" s="12" t="s">
        <v>21</v>
      </c>
      <c r="D20" s="9">
        <f>AVERAGE(C9:C12)</f>
        <v>1.1892499999999999</v>
      </c>
      <c r="E20" s="12" t="s">
        <v>21</v>
      </c>
      <c r="F20" s="9">
        <f>AVERAGE(E9:E12)</f>
        <v>2.9609999999999999</v>
      </c>
      <c r="G20" s="12" t="s">
        <v>21</v>
      </c>
      <c r="H20" s="9">
        <f>AVERAGE(G9:G12)</f>
        <v>4.8115000000000006</v>
      </c>
      <c r="L20" s="19" t="s">
        <v>18</v>
      </c>
      <c r="M20" s="12" t="s">
        <v>21</v>
      </c>
      <c r="N20" s="9">
        <f>AVERAGE(C13:C16)</f>
        <v>5.08575</v>
      </c>
      <c r="O20" s="12" t="s">
        <v>21</v>
      </c>
      <c r="P20" s="9">
        <f>AVERAGE(E13:E16)</f>
        <v>5.5370000000000008</v>
      </c>
      <c r="Q20" s="12" t="s">
        <v>21</v>
      </c>
      <c r="R20" s="9">
        <f>AVERAGE(G13:G16)</f>
        <v>5.5644999999999998</v>
      </c>
    </row>
    <row r="21" spans="2:19" x14ac:dyDescent="0.25">
      <c r="B21" s="19"/>
      <c r="C21" s="13" t="s">
        <v>22</v>
      </c>
      <c r="D21" s="9">
        <f>SUM(C9:C12)</f>
        <v>4.7569999999999997</v>
      </c>
      <c r="E21" s="13" t="s">
        <v>22</v>
      </c>
      <c r="F21" s="9">
        <f>SUM(E9:E12)</f>
        <v>11.843999999999999</v>
      </c>
      <c r="G21" s="13" t="s">
        <v>22</v>
      </c>
      <c r="H21" s="9">
        <f>SUM(G9:G12)</f>
        <v>19.246000000000002</v>
      </c>
      <c r="I21" s="16">
        <f>SUM(D21,F21,H21)</f>
        <v>35.847000000000001</v>
      </c>
      <c r="L21" s="19"/>
      <c r="M21" s="13" t="s">
        <v>22</v>
      </c>
      <c r="N21" s="9">
        <f>SUM(C13:C16)</f>
        <v>20.343</v>
      </c>
      <c r="O21" s="13" t="s">
        <v>22</v>
      </c>
      <c r="P21" s="9">
        <f>SUM(E13:E16)</f>
        <v>22.148000000000003</v>
      </c>
      <c r="Q21" s="13" t="s">
        <v>22</v>
      </c>
      <c r="R21" s="9">
        <f>SUM(G13:G16)</f>
        <v>22.257999999999999</v>
      </c>
      <c r="S21" s="16">
        <f>SUM(N21,P21,R21)</f>
        <v>64.748999999999995</v>
      </c>
    </row>
    <row r="22" spans="2:19" x14ac:dyDescent="0.25">
      <c r="B22" s="19"/>
      <c r="C22" s="13" t="s">
        <v>23</v>
      </c>
      <c r="D22" s="9">
        <f>SUMSQ(C9:C12)</f>
        <v>5.8965669999999992</v>
      </c>
      <c r="E22" s="13" t="s">
        <v>23</v>
      </c>
      <c r="F22" s="9">
        <f>SUMSQ(E9:E12)</f>
        <v>36.088996000000002</v>
      </c>
      <c r="G22" s="13" t="s">
        <v>23</v>
      </c>
      <c r="H22" s="9">
        <f>SUMSQ(G9:G12)</f>
        <v>92.95505</v>
      </c>
      <c r="I22" s="5"/>
      <c r="L22" s="19"/>
      <c r="M22" s="13" t="s">
        <v>23</v>
      </c>
      <c r="N22" s="9">
        <f>SUMSQ(C13:C16)</f>
        <v>104.041991</v>
      </c>
      <c r="O22" s="13" t="s">
        <v>23</v>
      </c>
      <c r="P22" s="9">
        <f>SUMSQ(E13:E16)</f>
        <v>123.437096</v>
      </c>
      <c r="Q22" s="13" t="s">
        <v>23</v>
      </c>
      <c r="R22" s="9">
        <f>SUMSQ(G13:G16)</f>
        <v>123.87087</v>
      </c>
      <c r="S22" s="5"/>
    </row>
    <row r="23" spans="2:19" x14ac:dyDescent="0.25">
      <c r="B23" s="19" t="s">
        <v>19</v>
      </c>
      <c r="C23" s="12" t="s">
        <v>21</v>
      </c>
      <c r="D23" s="9">
        <f>AVERAGE(D9:D12)</f>
        <v>1.3522500000000002</v>
      </c>
      <c r="E23" s="12" t="s">
        <v>21</v>
      </c>
      <c r="F23" s="9">
        <f>AVERAGE(F9:F12)</f>
        <v>2.6987499999999995</v>
      </c>
      <c r="G23" s="12" t="s">
        <v>21</v>
      </c>
      <c r="H23" s="9">
        <f>AVERAGE(H9:H12)</f>
        <v>3.8365</v>
      </c>
      <c r="I23" s="5"/>
      <c r="L23" s="19" t="s">
        <v>19</v>
      </c>
      <c r="M23" s="12" t="s">
        <v>21</v>
      </c>
      <c r="N23" s="9">
        <f>AVERAGE(D13:D16)</f>
        <v>4.14175</v>
      </c>
      <c r="O23" s="12" t="s">
        <v>21</v>
      </c>
      <c r="P23" s="9">
        <f>AVERAGE(F13:F16)</f>
        <v>4.3795000000000002</v>
      </c>
      <c r="Q23" s="12" t="s">
        <v>21</v>
      </c>
      <c r="R23" s="9">
        <f>AVERAGE(H13:H16)</f>
        <v>5.0459999999999994</v>
      </c>
      <c r="S23" s="5"/>
    </row>
    <row r="24" spans="2:19" x14ac:dyDescent="0.25">
      <c r="B24" s="19"/>
      <c r="C24" s="13" t="s">
        <v>22</v>
      </c>
      <c r="D24" s="9">
        <f>SUM(D9:D12)</f>
        <v>5.4090000000000007</v>
      </c>
      <c r="E24" s="13" t="s">
        <v>22</v>
      </c>
      <c r="F24" s="9">
        <f>SUM(F9:F12)</f>
        <v>10.794999999999998</v>
      </c>
      <c r="G24" s="13" t="s">
        <v>22</v>
      </c>
      <c r="H24" s="9">
        <f>SUM(H9:H12)</f>
        <v>15.346</v>
      </c>
      <c r="I24" s="16">
        <f>SUM(D24,F24,H24)</f>
        <v>31.55</v>
      </c>
      <c r="L24" s="19"/>
      <c r="M24" s="13" t="s">
        <v>22</v>
      </c>
      <c r="N24" s="9">
        <f>SUM(D13:D16)</f>
        <v>16.567</v>
      </c>
      <c r="O24" s="13" t="s">
        <v>22</v>
      </c>
      <c r="P24" s="9">
        <f>SUM(F13:F16)</f>
        <v>17.518000000000001</v>
      </c>
      <c r="Q24" s="13" t="s">
        <v>22</v>
      </c>
      <c r="R24" s="9">
        <f>SUM(H13:H16)</f>
        <v>20.183999999999997</v>
      </c>
      <c r="S24" s="16">
        <f>SUM(N24,P24,R24)</f>
        <v>54.268999999999998</v>
      </c>
    </row>
    <row r="25" spans="2:19" x14ac:dyDescent="0.25">
      <c r="B25" s="19"/>
      <c r="C25" s="13" t="s">
        <v>23</v>
      </c>
      <c r="D25" s="9">
        <f>SUMSQ(D9:D12)</f>
        <v>7.6903930000000011</v>
      </c>
      <c r="E25" s="13" t="s">
        <v>23</v>
      </c>
      <c r="F25" s="9">
        <f>SUMSQ(F9:F12)</f>
        <v>29.278514999999999</v>
      </c>
      <c r="G25" s="13" t="s">
        <v>23</v>
      </c>
      <c r="H25" s="9">
        <f>SUMSQ(H9:H12)</f>
        <v>59.063205999999994</v>
      </c>
      <c r="L25" s="19"/>
      <c r="M25" s="13" t="s">
        <v>23</v>
      </c>
      <c r="N25" s="9">
        <f>SUMSQ(D13:D16)</f>
        <v>69.361960999999994</v>
      </c>
      <c r="O25" s="13" t="s">
        <v>23</v>
      </c>
      <c r="P25" s="9">
        <f>SUMSQ(F13:F16)</f>
        <v>77.695750000000004</v>
      </c>
      <c r="Q25" s="13" t="s">
        <v>23</v>
      </c>
      <c r="R25" s="9">
        <f>SUMSQ(H13:H16)</f>
        <v>101.94290399999998</v>
      </c>
    </row>
    <row r="26" spans="2:19" x14ac:dyDescent="0.25">
      <c r="B26" s="11"/>
      <c r="C26" s="4"/>
      <c r="D26" s="15">
        <f>SUM(D21,D24)</f>
        <v>10.166</v>
      </c>
      <c r="E26" s="4"/>
      <c r="F26" s="15">
        <f>SUM(F21,F24)</f>
        <v>22.638999999999996</v>
      </c>
      <c r="G26" s="4"/>
      <c r="H26" s="15">
        <f>SUM(H21,H24)</f>
        <v>34.591999999999999</v>
      </c>
      <c r="I26" s="14">
        <f>SUM(D26:H26)</f>
        <v>67.396999999999991</v>
      </c>
      <c r="N26" s="15">
        <f>SUM(N21,N24)</f>
        <v>36.909999999999997</v>
      </c>
      <c r="O26" s="4"/>
      <c r="P26" s="15">
        <f>SUM(P21,P24)</f>
        <v>39.666000000000004</v>
      </c>
      <c r="Q26" s="4"/>
      <c r="R26" s="15">
        <f>SUM(R21,R24)</f>
        <v>42.441999999999993</v>
      </c>
      <c r="S26" s="14">
        <f>SUM(N26:R26)</f>
        <v>119.01799999999999</v>
      </c>
    </row>
    <row r="27" spans="2:19" x14ac:dyDescent="0.25">
      <c r="I27" s="9"/>
    </row>
    <row r="28" spans="2:19" x14ac:dyDescent="0.25">
      <c r="I28" s="9"/>
    </row>
    <row r="29" spans="2:19" x14ac:dyDescent="0.25">
      <c r="B29" s="18" t="s">
        <v>24</v>
      </c>
      <c r="C29" s="18"/>
      <c r="D29" s="17">
        <v>4</v>
      </c>
    </row>
    <row r="30" spans="2:19" x14ac:dyDescent="0.25">
      <c r="B30" s="18" t="s">
        <v>25</v>
      </c>
      <c r="C30" s="18"/>
      <c r="D30" s="17">
        <v>3</v>
      </c>
    </row>
    <row r="31" spans="2:19" x14ac:dyDescent="0.25">
      <c r="B31" s="18" t="s">
        <v>26</v>
      </c>
      <c r="C31" s="18"/>
      <c r="D31" s="17">
        <v>2</v>
      </c>
      <c r="J31" s="5"/>
      <c r="K31" s="18"/>
      <c r="L31" s="18"/>
      <c r="M31" s="18"/>
      <c r="N31" s="18"/>
      <c r="O31" s="18"/>
      <c r="P31" s="18"/>
    </row>
    <row r="32" spans="2:19" x14ac:dyDescent="0.25">
      <c r="B32" s="18" t="s">
        <v>27</v>
      </c>
      <c r="C32" s="18"/>
      <c r="D32" s="17">
        <v>2</v>
      </c>
      <c r="K32" s="4"/>
      <c r="L32" s="4"/>
      <c r="M32" s="4"/>
      <c r="N32" s="4"/>
      <c r="O32" s="4"/>
      <c r="P32" s="4"/>
    </row>
    <row r="33" spans="2:29" x14ac:dyDescent="0.25">
      <c r="J33" s="5"/>
      <c r="K33" s="7"/>
      <c r="L33" s="7"/>
      <c r="M33" s="7"/>
      <c r="N33" s="7"/>
      <c r="O33" s="7"/>
      <c r="P33" s="7"/>
    </row>
    <row r="34" spans="2:29" s="2" customFormat="1" x14ac:dyDescent="0.25">
      <c r="J34" s="5"/>
      <c r="K34" s="7"/>
      <c r="L34" s="7"/>
      <c r="M34" s="7"/>
      <c r="N34" s="7"/>
      <c r="O34" s="7"/>
      <c r="P34" s="7"/>
    </row>
    <row r="35" spans="2:29" x14ac:dyDescent="0.25">
      <c r="B35" s="18" t="s">
        <v>34</v>
      </c>
      <c r="C35" s="18"/>
      <c r="D35" s="18"/>
      <c r="E35" s="18"/>
      <c r="F35" s="18"/>
      <c r="I35" s="18" t="s">
        <v>35</v>
      </c>
      <c r="J35" s="18"/>
      <c r="K35" s="18"/>
      <c r="L35" s="18"/>
      <c r="M35" s="18"/>
      <c r="N35" s="7"/>
      <c r="O35" s="7"/>
      <c r="P35" s="22" t="s">
        <v>40</v>
      </c>
      <c r="Q35" s="22"/>
      <c r="R35" s="22"/>
      <c r="S35" s="22"/>
      <c r="T35" s="22"/>
      <c r="U35" s="22"/>
      <c r="X35" s="18" t="s">
        <v>43</v>
      </c>
      <c r="Y35" s="18"/>
      <c r="AB35" s="18" t="s">
        <v>44</v>
      </c>
      <c r="AC35" s="18"/>
    </row>
    <row r="36" spans="2:29" s="2" customFormat="1" x14ac:dyDescent="0.25">
      <c r="J36" s="5"/>
      <c r="K36" s="7"/>
      <c r="L36" s="7"/>
      <c r="M36" s="7"/>
      <c r="N36" s="7"/>
      <c r="O36" s="7"/>
      <c r="P36" s="7"/>
    </row>
    <row r="37" spans="2:29" x14ac:dyDescent="0.25">
      <c r="B37" s="4" t="s">
        <v>28</v>
      </c>
      <c r="C37" s="4" t="s">
        <v>18</v>
      </c>
      <c r="D37" s="4" t="s">
        <v>19</v>
      </c>
      <c r="I37" s="4" t="s">
        <v>36</v>
      </c>
      <c r="J37" s="4" t="s">
        <v>18</v>
      </c>
      <c r="K37" s="4" t="s">
        <v>19</v>
      </c>
      <c r="L37" s="2"/>
      <c r="P37" s="4" t="s">
        <v>41</v>
      </c>
      <c r="R37" s="4" t="s">
        <v>13</v>
      </c>
      <c r="S37" s="4" t="s">
        <v>14</v>
      </c>
      <c r="T37" s="4" t="s">
        <v>15</v>
      </c>
      <c r="X37" s="3" t="s">
        <v>45</v>
      </c>
      <c r="Y37">
        <f>U42^2 / (D29*D30*D31*D32)</f>
        <v>723.96983802083332</v>
      </c>
      <c r="AB37" s="3" t="s">
        <v>46</v>
      </c>
      <c r="AC37">
        <f>SUMPRODUCT(C9:H16, C9:H16)</f>
        <v>831.32329900000002</v>
      </c>
    </row>
    <row r="38" spans="2:29" x14ac:dyDescent="0.25">
      <c r="B38" s="4" t="s">
        <v>16</v>
      </c>
      <c r="C38" s="8">
        <f>I21</f>
        <v>35.847000000000001</v>
      </c>
      <c r="D38" s="8">
        <f>I24</f>
        <v>31.55</v>
      </c>
      <c r="E38" s="5">
        <f>SUM(C38:D38)</f>
        <v>67.397000000000006</v>
      </c>
      <c r="I38" s="4" t="s">
        <v>13</v>
      </c>
      <c r="J38" s="8">
        <f>D21+N21</f>
        <v>25.1</v>
      </c>
      <c r="K38" s="8">
        <f>D24+N24</f>
        <v>21.975999999999999</v>
      </c>
      <c r="L38" s="5">
        <f>SUM(J38:K38)</f>
        <v>47.076000000000001</v>
      </c>
      <c r="P38" s="19" t="s">
        <v>16</v>
      </c>
      <c r="Q38" s="4" t="s">
        <v>18</v>
      </c>
      <c r="R38" s="21">
        <f>D21</f>
        <v>4.7569999999999997</v>
      </c>
      <c r="S38" s="21">
        <f>F21</f>
        <v>11.843999999999999</v>
      </c>
      <c r="T38" s="21">
        <f>H21</f>
        <v>19.246000000000002</v>
      </c>
      <c r="U38" s="14">
        <f>SUM(R38:T38)</f>
        <v>35.847000000000001</v>
      </c>
    </row>
    <row r="39" spans="2:29" x14ac:dyDescent="0.25">
      <c r="B39" s="4" t="s">
        <v>17</v>
      </c>
      <c r="C39" s="8">
        <f>S21</f>
        <v>64.748999999999995</v>
      </c>
      <c r="D39" s="8">
        <f>S24</f>
        <v>54.268999999999998</v>
      </c>
      <c r="E39" s="5">
        <f>SUM(C39:D39)</f>
        <v>119.018</v>
      </c>
      <c r="I39" s="4" t="s">
        <v>14</v>
      </c>
      <c r="J39" s="8">
        <f>F21+P21</f>
        <v>33.992000000000004</v>
      </c>
      <c r="K39" s="8">
        <f>F24+P24</f>
        <v>28.312999999999999</v>
      </c>
      <c r="L39" s="5">
        <f>SUM(J39:K39)</f>
        <v>62.305000000000007</v>
      </c>
      <c r="P39" s="19"/>
      <c r="Q39" s="4" t="s">
        <v>19</v>
      </c>
      <c r="R39" s="21">
        <f>D24</f>
        <v>5.4090000000000007</v>
      </c>
      <c r="S39" s="21">
        <f>F24</f>
        <v>10.794999999999998</v>
      </c>
      <c r="T39" s="21">
        <f>H24</f>
        <v>15.346</v>
      </c>
      <c r="U39" s="14">
        <f t="shared" ref="U39:U41" si="0">SUM(R39:T39)</f>
        <v>31.55</v>
      </c>
    </row>
    <row r="40" spans="2:29" x14ac:dyDescent="0.25">
      <c r="C40" s="5">
        <f>SUM(C38:C39)</f>
        <v>100.596</v>
      </c>
      <c r="D40" s="5">
        <f>SUM(D38:D39)</f>
        <v>85.819000000000003</v>
      </c>
      <c r="E40" s="5">
        <f>SUM(C40:D40)</f>
        <v>186.41500000000002</v>
      </c>
      <c r="I40" s="4" t="s">
        <v>15</v>
      </c>
      <c r="J40" s="8">
        <f>H21+R21</f>
        <v>41.504000000000005</v>
      </c>
      <c r="K40" s="8">
        <f>H24+R24</f>
        <v>35.53</v>
      </c>
      <c r="L40" s="5">
        <f>SUM(J40:K40)</f>
        <v>77.034000000000006</v>
      </c>
      <c r="P40" s="19" t="s">
        <v>17</v>
      </c>
      <c r="Q40" s="4" t="s">
        <v>18</v>
      </c>
      <c r="R40" s="21">
        <f>N21</f>
        <v>20.343</v>
      </c>
      <c r="S40" s="21">
        <f>P21</f>
        <v>22.148000000000003</v>
      </c>
      <c r="T40" s="21">
        <f>R21</f>
        <v>22.257999999999999</v>
      </c>
      <c r="U40" s="14">
        <f t="shared" si="0"/>
        <v>64.748999999999995</v>
      </c>
    </row>
    <row r="41" spans="2:29" x14ac:dyDescent="0.25">
      <c r="I41" s="2"/>
      <c r="J41" s="14">
        <f>SUM(J38:J40)</f>
        <v>100.596</v>
      </c>
      <c r="K41" s="14">
        <f>SUM(K38:K40)</f>
        <v>85.819000000000003</v>
      </c>
      <c r="L41" s="14">
        <f>SUM(J41:K41)</f>
        <v>186.41500000000002</v>
      </c>
      <c r="P41" s="19"/>
      <c r="Q41" s="4" t="s">
        <v>19</v>
      </c>
      <c r="R41" s="21">
        <f>N24</f>
        <v>16.567</v>
      </c>
      <c r="S41" s="21">
        <f>P24</f>
        <v>17.518000000000001</v>
      </c>
      <c r="T41" s="21">
        <f>R24</f>
        <v>20.183999999999997</v>
      </c>
      <c r="U41" s="14">
        <f t="shared" si="0"/>
        <v>54.268999999999998</v>
      </c>
    </row>
    <row r="42" spans="2:29" x14ac:dyDescent="0.25">
      <c r="B42" s="3" t="s">
        <v>29</v>
      </c>
      <c r="C42">
        <f>SUMPRODUCT(C40:D40, C40:D40) / (D29*D30*D32)</f>
        <v>728.51899904166669</v>
      </c>
      <c r="K42" s="2"/>
      <c r="L42" s="2"/>
      <c r="R42" s="14">
        <f>SUM(R38:R41)</f>
        <v>47.076000000000001</v>
      </c>
      <c r="S42" s="14">
        <f t="shared" ref="S42:T42" si="1">SUM(S38:S41)</f>
        <v>62.305</v>
      </c>
      <c r="T42" s="14">
        <f t="shared" si="1"/>
        <v>77.033999999999992</v>
      </c>
      <c r="U42" s="14">
        <f>SUM(R42:T42)</f>
        <v>186.41499999999999</v>
      </c>
    </row>
    <row r="43" spans="2:29" x14ac:dyDescent="0.25">
      <c r="B43" s="2"/>
      <c r="C43" s="2"/>
      <c r="D43" s="2"/>
      <c r="E43" s="2"/>
      <c r="F43" s="2"/>
      <c r="G43" s="2"/>
      <c r="H43" s="2"/>
      <c r="I43" s="3" t="s">
        <v>38</v>
      </c>
      <c r="J43" s="2">
        <f>SUMPRODUCT(J38:K40, J38:K40) / (D29*D32)</f>
        <v>756.87494062500002</v>
      </c>
    </row>
    <row r="44" spans="2:29" x14ac:dyDescent="0.25">
      <c r="B44" s="2"/>
      <c r="C44" s="2"/>
      <c r="D44" s="2"/>
      <c r="E44" s="2"/>
      <c r="F44" s="2"/>
      <c r="G44" s="2"/>
      <c r="H44" s="2"/>
      <c r="P44" s="3" t="s">
        <v>42</v>
      </c>
      <c r="Q44" s="2">
        <f>SUMPRODUCT(R38:T41, R38:T41) / D29</f>
        <v>825.78417725000008</v>
      </c>
      <c r="T44" s="2"/>
    </row>
    <row r="45" spans="2:29" x14ac:dyDescent="0.25">
      <c r="B45" s="4" t="s">
        <v>30</v>
      </c>
      <c r="C45" s="4" t="s">
        <v>13</v>
      </c>
      <c r="D45" s="4" t="s">
        <v>14</v>
      </c>
      <c r="E45" s="4" t="s">
        <v>15</v>
      </c>
      <c r="F45" s="4"/>
      <c r="G45" s="4"/>
    </row>
    <row r="46" spans="2:29" x14ac:dyDescent="0.25">
      <c r="B46" s="4" t="s">
        <v>16</v>
      </c>
      <c r="C46" s="8">
        <f>D26</f>
        <v>10.166</v>
      </c>
      <c r="D46" s="8">
        <f>F26</f>
        <v>22.638999999999996</v>
      </c>
      <c r="E46" s="21">
        <f>H26</f>
        <v>34.591999999999999</v>
      </c>
      <c r="F46" s="14">
        <f>SUM(C46:E46)</f>
        <v>67.396999999999991</v>
      </c>
      <c r="G46" s="12"/>
      <c r="I46" s="3" t="s">
        <v>39</v>
      </c>
      <c r="J46" s="2">
        <f>SUMPRODUCT(C38:D39, C38:D39) / (D29*D30)</f>
        <v>784.83060591666663</v>
      </c>
    </row>
    <row r="47" spans="2:29" x14ac:dyDescent="0.25">
      <c r="B47" s="4" t="s">
        <v>17</v>
      </c>
      <c r="C47" s="8">
        <f>N26</f>
        <v>36.909999999999997</v>
      </c>
      <c r="D47" s="8">
        <f>P26</f>
        <v>39.666000000000004</v>
      </c>
      <c r="E47" s="21">
        <f>R26</f>
        <v>42.441999999999993</v>
      </c>
      <c r="F47" s="14">
        <f>SUM(C47:E47)</f>
        <v>119.01799999999999</v>
      </c>
      <c r="G47" s="13"/>
    </row>
    <row r="48" spans="2:29" x14ac:dyDescent="0.25">
      <c r="B48" s="2"/>
      <c r="C48" s="14">
        <f>SUM(C46:C47)</f>
        <v>47.075999999999993</v>
      </c>
      <c r="D48" s="14">
        <f>SUM(D46:D47)</f>
        <v>62.305</v>
      </c>
      <c r="E48" s="14">
        <f>SUM(E46:E47)</f>
        <v>77.033999999999992</v>
      </c>
      <c r="F48" s="5">
        <f>SUM(C48:E48)</f>
        <v>186.41499999999999</v>
      </c>
      <c r="G48" s="13"/>
    </row>
    <row r="49" spans="2:12" x14ac:dyDescent="0.25">
      <c r="B49" s="2"/>
      <c r="C49" s="2"/>
      <c r="D49" s="2"/>
      <c r="E49" s="2"/>
      <c r="F49" s="9"/>
      <c r="G49" s="12"/>
      <c r="I49" s="3" t="s">
        <v>37</v>
      </c>
      <c r="J49" s="2">
        <f>SUMPRODUCT(C54:E55, C54:E55) / (D29*D31)</f>
        <v>818.69267012499995</v>
      </c>
    </row>
    <row r="50" spans="2:12" x14ac:dyDescent="0.25">
      <c r="B50" s="3" t="s">
        <v>31</v>
      </c>
      <c r="C50" s="2">
        <f>SUMPRODUCT(C48:E48, C48:E48) / (D29*D31*D32)</f>
        <v>752.01874731249984</v>
      </c>
      <c r="D50" s="2"/>
      <c r="E50" s="2"/>
      <c r="F50" s="9"/>
      <c r="G50" s="13"/>
    </row>
    <row r="51" spans="2:12" x14ac:dyDescent="0.25">
      <c r="B51" s="6"/>
      <c r="C51" s="13"/>
      <c r="D51" s="9"/>
      <c r="E51" s="13"/>
      <c r="F51" s="9"/>
      <c r="G51" s="13"/>
      <c r="H51" s="9"/>
    </row>
    <row r="52" spans="2:12" x14ac:dyDescent="0.25">
      <c r="B52" s="2"/>
      <c r="C52" s="2"/>
      <c r="D52" s="2"/>
      <c r="E52" s="2"/>
      <c r="F52" s="2"/>
      <c r="G52" s="2"/>
      <c r="H52" s="2"/>
    </row>
    <row r="53" spans="2:12" x14ac:dyDescent="0.25">
      <c r="B53" s="4" t="s">
        <v>32</v>
      </c>
      <c r="C53" s="4" t="s">
        <v>13</v>
      </c>
      <c r="D53" s="4" t="s">
        <v>14</v>
      </c>
      <c r="E53" s="4" t="s">
        <v>15</v>
      </c>
      <c r="F53" s="4"/>
      <c r="G53" s="2"/>
      <c r="H53" s="4"/>
      <c r="I53" s="4"/>
      <c r="J53" s="4"/>
      <c r="K53" s="4"/>
      <c r="L53" s="4"/>
    </row>
    <row r="54" spans="2:12" x14ac:dyDescent="0.25">
      <c r="B54" s="4" t="s">
        <v>16</v>
      </c>
      <c r="C54" s="8">
        <f>D26</f>
        <v>10.166</v>
      </c>
      <c r="D54" s="8">
        <f>F26</f>
        <v>22.638999999999996</v>
      </c>
      <c r="E54" s="21">
        <f>H26</f>
        <v>34.591999999999999</v>
      </c>
      <c r="F54" s="14">
        <f>SUM(C54:E54)</f>
        <v>67.396999999999991</v>
      </c>
      <c r="G54" s="2"/>
      <c r="H54" s="4"/>
      <c r="I54" s="8"/>
      <c r="J54" s="8"/>
      <c r="K54" s="21"/>
      <c r="L54" s="14"/>
    </row>
    <row r="55" spans="2:12" x14ac:dyDescent="0.25">
      <c r="B55" s="4" t="s">
        <v>17</v>
      </c>
      <c r="C55" s="8">
        <f>N26</f>
        <v>36.909999999999997</v>
      </c>
      <c r="D55" s="8">
        <f>P26</f>
        <v>39.666000000000004</v>
      </c>
      <c r="E55" s="21">
        <f>R26</f>
        <v>42.441999999999993</v>
      </c>
      <c r="F55" s="14">
        <f>SUM(C55:E55)</f>
        <v>119.01799999999999</v>
      </c>
      <c r="G55" s="2"/>
      <c r="H55" s="4"/>
      <c r="I55" s="8"/>
      <c r="J55" s="8"/>
      <c r="K55" s="21"/>
      <c r="L55" s="14"/>
    </row>
    <row r="56" spans="2:12" x14ac:dyDescent="0.25">
      <c r="B56" s="2"/>
      <c r="C56" s="14">
        <f>SUM(C54:C55)</f>
        <v>47.075999999999993</v>
      </c>
      <c r="D56" s="14">
        <f>SUM(D54:D55)</f>
        <v>62.305</v>
      </c>
      <c r="E56" s="14">
        <f>SUM(E54:E55)</f>
        <v>77.033999999999992</v>
      </c>
      <c r="F56" s="5">
        <f>SUM(C56:E56)</f>
        <v>186.41499999999999</v>
      </c>
      <c r="G56" s="2"/>
      <c r="H56" s="2"/>
      <c r="I56" s="14"/>
      <c r="J56" s="14"/>
      <c r="K56" s="14"/>
      <c r="L56" s="5"/>
    </row>
    <row r="57" spans="2:12" x14ac:dyDescent="0.25">
      <c r="B57" s="2"/>
      <c r="C57" s="2"/>
      <c r="D57" s="2"/>
      <c r="E57" s="2"/>
      <c r="F57" s="9"/>
      <c r="G57" s="2"/>
      <c r="H57" s="2"/>
      <c r="I57" s="2"/>
      <c r="J57" s="2"/>
      <c r="K57" s="2"/>
      <c r="L57" s="9"/>
    </row>
    <row r="58" spans="2:12" x14ac:dyDescent="0.25">
      <c r="B58" s="3" t="s">
        <v>33</v>
      </c>
      <c r="C58" s="2">
        <f>SUMPRODUCT(F54:F55, F54:F55) / (D29*D30*D31)</f>
        <v>779.48499720833308</v>
      </c>
      <c r="D58" s="2"/>
      <c r="E58" s="2"/>
      <c r="F58" s="9"/>
      <c r="H58" s="3"/>
      <c r="I58" s="2"/>
      <c r="J58" s="2"/>
      <c r="K58" s="2"/>
      <c r="L58" s="9"/>
    </row>
    <row r="62" spans="2:12" x14ac:dyDescent="0.25">
      <c r="B62" s="5" t="s">
        <v>47</v>
      </c>
      <c r="D62" s="4" t="s">
        <v>23</v>
      </c>
      <c r="E62" s="3"/>
      <c r="F62" s="4" t="s">
        <v>48</v>
      </c>
      <c r="G62" s="4"/>
      <c r="H62" s="4" t="s">
        <v>49</v>
      </c>
      <c r="I62" s="4"/>
      <c r="J62" s="4" t="s">
        <v>50</v>
      </c>
      <c r="K62" s="4"/>
      <c r="L62" s="4" t="s">
        <v>57</v>
      </c>
    </row>
    <row r="63" spans="2:12" x14ac:dyDescent="0.25">
      <c r="B63" t="s">
        <v>8</v>
      </c>
      <c r="D63" s="3">
        <f>C42-Y37</f>
        <v>4.5491610208333668</v>
      </c>
      <c r="E63" s="3"/>
      <c r="F63" s="3">
        <f>D31-1</f>
        <v>1</v>
      </c>
      <c r="G63" s="3"/>
      <c r="H63" s="3">
        <f>D63/F63</f>
        <v>4.5491610208333668</v>
      </c>
      <c r="I63" s="3"/>
      <c r="J63" s="3">
        <f>H63/$H$70</f>
        <v>29.566022221844662</v>
      </c>
      <c r="K63" s="3"/>
      <c r="L63" s="3" t="s">
        <v>58</v>
      </c>
    </row>
    <row r="64" spans="2:12" x14ac:dyDescent="0.25">
      <c r="B64" t="s">
        <v>7</v>
      </c>
      <c r="D64" s="3">
        <f>C50-Y37</f>
        <v>28.048909291666519</v>
      </c>
      <c r="E64" s="3"/>
      <c r="F64" s="3">
        <f>D30-1</f>
        <v>2</v>
      </c>
      <c r="G64" s="3"/>
      <c r="H64" s="3">
        <f t="shared" ref="H64:H71" si="2">D64/F64</f>
        <v>14.024454645833259</v>
      </c>
      <c r="I64" s="3"/>
      <c r="J64" s="3">
        <f t="shared" ref="J64:J69" si="3">H64/$H$70</f>
        <v>91.148089902519871</v>
      </c>
      <c r="K64" s="3"/>
      <c r="L64" s="3" t="s">
        <v>58</v>
      </c>
    </row>
    <row r="65" spans="2:14" x14ac:dyDescent="0.25">
      <c r="B65" t="s">
        <v>9</v>
      </c>
      <c r="D65" s="3">
        <f>C58-Y37</f>
        <v>55.515159187499762</v>
      </c>
      <c r="E65" s="3"/>
      <c r="F65" s="3">
        <f>D32-1</f>
        <v>1</v>
      </c>
      <c r="G65" s="3"/>
      <c r="H65" s="3">
        <f t="shared" si="2"/>
        <v>55.515159187499762</v>
      </c>
      <c r="I65" s="3"/>
      <c r="J65" s="3">
        <f t="shared" si="3"/>
        <v>360.80552494626329</v>
      </c>
      <c r="K65" s="3"/>
      <c r="L65" s="3" t="s">
        <v>58</v>
      </c>
    </row>
    <row r="66" spans="2:14" x14ac:dyDescent="0.25">
      <c r="B66" t="s">
        <v>51</v>
      </c>
      <c r="D66" s="3">
        <f>J43-C42-C50+Y37</f>
        <v>0.30703229166681467</v>
      </c>
      <c r="E66" s="3"/>
      <c r="F66" s="3">
        <f>F63*F64</f>
        <v>2</v>
      </c>
      <c r="G66" s="3"/>
      <c r="H66" s="3">
        <f t="shared" si="2"/>
        <v>0.15351614583340734</v>
      </c>
      <c r="I66" s="3"/>
      <c r="J66" s="3">
        <f t="shared" si="3"/>
        <v>0.9977360129343118</v>
      </c>
      <c r="K66" s="3"/>
      <c r="L66" s="23">
        <v>0.375421</v>
      </c>
      <c r="N66" t="s">
        <v>59</v>
      </c>
    </row>
    <row r="67" spans="2:14" x14ac:dyDescent="0.25">
      <c r="B67" t="s">
        <v>52</v>
      </c>
      <c r="D67" s="3">
        <f>J46-C42-C58+Y37</f>
        <v>0.79644768750017647</v>
      </c>
      <c r="E67" s="3"/>
      <c r="F67" s="3">
        <f>F63*F65</f>
        <v>1</v>
      </c>
      <c r="G67" s="3"/>
      <c r="H67" s="3">
        <f t="shared" si="2"/>
        <v>0.79644768750017647</v>
      </c>
      <c r="I67" s="3"/>
      <c r="J67" s="3">
        <f>H67/$H$70</f>
        <v>5.1762929294714786</v>
      </c>
      <c r="K67" s="3"/>
      <c r="L67" s="3">
        <v>2.6891999999999999E-2</v>
      </c>
    </row>
    <row r="68" spans="2:14" x14ac:dyDescent="0.25">
      <c r="B68" t="s">
        <v>53</v>
      </c>
      <c r="D68" s="3">
        <f>J49-C50-C58+Y37</f>
        <v>11.158763625000347</v>
      </c>
      <c r="E68" s="3"/>
      <c r="F68" s="3">
        <f>F64*F65</f>
        <v>2</v>
      </c>
      <c r="G68" s="3"/>
      <c r="H68" s="3">
        <f t="shared" si="2"/>
        <v>5.5793818125001735</v>
      </c>
      <c r="I68" s="3"/>
      <c r="J68" s="3">
        <f t="shared" si="3"/>
        <v>36.261659215201142</v>
      </c>
      <c r="K68" s="3"/>
      <c r="L68" s="3" t="s">
        <v>58</v>
      </c>
    </row>
    <row r="69" spans="2:14" x14ac:dyDescent="0.25">
      <c r="B69" t="s">
        <v>54</v>
      </c>
      <c r="D69" s="3">
        <f>Q44-J43-J46-J49+C42+C50+C58-Y37</f>
        <v>1.4388661249998904</v>
      </c>
      <c r="E69" s="3"/>
      <c r="F69" s="3">
        <f>F63*F64*F65</f>
        <v>2</v>
      </c>
      <c r="G69" s="3"/>
      <c r="H69" s="3">
        <f t="shared" si="2"/>
        <v>0.71943306249994521</v>
      </c>
      <c r="I69" s="3"/>
      <c r="J69" s="3">
        <f t="shared" si="3"/>
        <v>4.6757575332223613</v>
      </c>
      <c r="K69" s="3"/>
      <c r="L69" s="3">
        <v>1.3403E-2</v>
      </c>
    </row>
    <row r="70" spans="2:14" x14ac:dyDescent="0.25">
      <c r="B70" t="s">
        <v>55</v>
      </c>
      <c r="D70" s="3">
        <f>AC37-Q44</f>
        <v>5.5391217499999357</v>
      </c>
      <c r="E70" s="3"/>
      <c r="F70" s="3">
        <f>D30*D31*D32*(D29-1)</f>
        <v>36</v>
      </c>
      <c r="G70" s="3"/>
      <c r="H70" s="3">
        <f t="shared" si="2"/>
        <v>0.15386449305555377</v>
      </c>
      <c r="I70" s="3"/>
      <c r="J70" s="3"/>
      <c r="K70" s="3"/>
      <c r="L70" s="3"/>
    </row>
    <row r="71" spans="2:14" x14ac:dyDescent="0.25">
      <c r="B71" t="s">
        <v>56</v>
      </c>
      <c r="D71" s="3">
        <f>AC37-Y37</f>
        <v>107.3534609791667</v>
      </c>
      <c r="E71" s="3"/>
      <c r="F71" s="3">
        <f>D29*D30*D31*D32-1</f>
        <v>47</v>
      </c>
      <c r="G71" s="3"/>
      <c r="H71" s="3">
        <f t="shared" si="2"/>
        <v>2.2841161910460999</v>
      </c>
      <c r="I71" s="3"/>
      <c r="J71" s="3"/>
      <c r="K71" s="3"/>
      <c r="L71" s="3"/>
    </row>
  </sheetData>
  <mergeCells count="33">
    <mergeCell ref="X35:Y35"/>
    <mergeCell ref="AB35:AC35"/>
    <mergeCell ref="I35:M35"/>
    <mergeCell ref="P38:P39"/>
    <mergeCell ref="P40:P41"/>
    <mergeCell ref="P35:U35"/>
    <mergeCell ref="C2:D2"/>
    <mergeCell ref="C3:D3"/>
    <mergeCell ref="C4:D4"/>
    <mergeCell ref="C5:D5"/>
    <mergeCell ref="B35:F35"/>
    <mergeCell ref="B9:B12"/>
    <mergeCell ref="B13:B16"/>
    <mergeCell ref="C7:D7"/>
    <mergeCell ref="E7:F7"/>
    <mergeCell ref="G7:H7"/>
    <mergeCell ref="B20:B22"/>
    <mergeCell ref="K31:L31"/>
    <mergeCell ref="M31:N31"/>
    <mergeCell ref="O31:P31"/>
    <mergeCell ref="C19:D19"/>
    <mergeCell ref="E19:F19"/>
    <mergeCell ref="G19:H19"/>
    <mergeCell ref="B23:B25"/>
    <mergeCell ref="B29:C29"/>
    <mergeCell ref="B30:C30"/>
    <mergeCell ref="B31:C31"/>
    <mergeCell ref="B32:C32"/>
    <mergeCell ref="M19:N19"/>
    <mergeCell ref="O19:P19"/>
    <mergeCell ref="Q19:R19"/>
    <mergeCell ref="L20:L22"/>
    <mergeCell ref="L23:L25"/>
  </mergeCells>
  <phoneticPr fontId="20" type="noConversion"/>
  <pageMargins left="0.7" right="0.7" top="0.75" bottom="0.75" header="0.3" footer="0.3"/>
  <pageSetup paperSize="9" orientation="portrait" r:id="rId1"/>
  <ignoredErrors>
    <ignoredError sqref="D20:I28 N20:S26 F39:H3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Formatted Data (V Avg)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Morrison</dc:creator>
  <cp:lastModifiedBy>Callum Morrison</cp:lastModifiedBy>
  <dcterms:created xsi:type="dcterms:W3CDTF">2020-10-04T15:45:05Z</dcterms:created>
  <dcterms:modified xsi:type="dcterms:W3CDTF">2020-10-06T11:55:32Z</dcterms:modified>
</cp:coreProperties>
</file>