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Z:\Projects\git\design-optimisation\assignment_1d\"/>
    </mc:Choice>
  </mc:AlternateContent>
  <xr:revisionPtr revIDLastSave="0" documentId="13_ncr:1_{8AA57E3C-D83F-4350-8C0D-AFC91EB12D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1" r:id="rId1"/>
    <sheet name="Quantity Calculation" sheetId="2" r:id="rId2"/>
    <sheet name="Provided Data" sheetId="3" r:id="rId3"/>
  </sheets>
  <definedNames>
    <definedName name="investment_available">'Provided Data'!$E$25</definedName>
    <definedName name="plot_length_available">'Provided Data'!$C$33:$E$33</definedName>
    <definedName name="plot_length_required">'Provided Data'!$C$29:$E$29</definedName>
    <definedName name="solver_adj" localSheetId="1" hidden="1">'Quantity Calculation'!$D$19:$F$21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'Quantity Calculation'!$D$19:$F$21</definedName>
    <definedName name="solver_lhs2" localSheetId="1" hidden="1">'Quantity Calculation'!$D$32</definedName>
    <definedName name="solver_lhs3" localSheetId="1" hidden="1">'Quantity Calculation'!$E$32</definedName>
    <definedName name="solver_lhs4" localSheetId="1" hidden="1">'Quantity Calculation'!$F$32</definedName>
    <definedName name="solver_lhs5" localSheetId="1" hidden="1">'Quantity Calculation'!$H$35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'Quantity Calculation'!$L$27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integer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2" l="1"/>
  <c r="G27" i="2"/>
  <c r="L21" i="2" l="1"/>
  <c r="J21" i="2"/>
  <c r="J19" i="2"/>
  <c r="F15" i="2"/>
  <c r="F9" i="2"/>
  <c r="E9" i="2"/>
  <c r="E15" i="2" s="1"/>
  <c r="D9" i="2"/>
  <c r="D15" i="2" s="1"/>
  <c r="F8" i="2"/>
  <c r="F14" i="2" s="1"/>
  <c r="E8" i="2"/>
  <c r="E14" i="2" s="1"/>
  <c r="D8" i="2"/>
  <c r="D14" i="2" s="1"/>
  <c r="F7" i="2"/>
  <c r="F35" i="2" s="1"/>
  <c r="E7" i="2"/>
  <c r="K19" i="2" s="1"/>
  <c r="D7" i="2"/>
  <c r="D13" i="2" s="1"/>
  <c r="D25" i="2" s="1"/>
  <c r="E31" i="2" a="1"/>
  <c r="E31" i="2" s="1"/>
  <c r="E32" i="2" s="1"/>
  <c r="F31" i="2" a="1"/>
  <c r="F31" i="2" s="1"/>
  <c r="F32" i="2" s="1"/>
  <c r="D31" i="2" a="1"/>
  <c r="D31" i="2" s="1"/>
  <c r="D32" i="2" s="1"/>
  <c r="J20" i="2" l="1"/>
  <c r="K21" i="2"/>
  <c r="K20" i="2"/>
  <c r="L19" i="2"/>
  <c r="E13" i="2"/>
  <c r="E25" i="2" s="1"/>
  <c r="F13" i="2"/>
  <c r="F25" i="2" s="1"/>
  <c r="L20" i="2"/>
  <c r="M21" i="2"/>
  <c r="D27" i="2"/>
  <c r="E27" i="2"/>
  <c r="D26" i="2"/>
  <c r="F26" i="2"/>
  <c r="E26" i="2"/>
  <c r="F27" i="2"/>
  <c r="D35" i="2"/>
  <c r="E35" i="2"/>
  <c r="G35" i="2" l="1"/>
  <c r="H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<sst xmlns="http://schemas.openxmlformats.org/spreadsheetml/2006/main" count="113" uniqueCount="43">
  <si>
    <t>Location A</t>
  </si>
  <si>
    <t>Location B</t>
  </si>
  <si>
    <t>Location C</t>
  </si>
  <si>
    <t>Turbine 1</t>
  </si>
  <si>
    <t>Turbine 2</t>
  </si>
  <si>
    <t>Turbine 3</t>
  </si>
  <si>
    <t>ID</t>
  </si>
  <si>
    <t>Annual Earnings</t>
  </si>
  <si>
    <t>Initial Cost</t>
  </si>
  <si>
    <t>Land Cost</t>
  </si>
  <si>
    <t>Notes</t>
  </si>
  <si>
    <t>Location</t>
  </si>
  <si>
    <t>Turbine</t>
  </si>
  <si>
    <t>Two factors:</t>
  </si>
  <si>
    <t>Land cost and Initial cost both come under initial cost, and can be combined</t>
  </si>
  <si>
    <t>These are both one-time</t>
  </si>
  <si>
    <t>Annual earnings are repeated every year</t>
  </si>
  <si>
    <t>Limitations</t>
  </si>
  <si>
    <t>Investment Amount</t>
  </si>
  <si>
    <t>Life expectancy is the same for all, and so will not influence the decision</t>
  </si>
  <si>
    <t>Required Plot Length</t>
  </si>
  <si>
    <t>Available Plot Length</t>
  </si>
  <si>
    <t>No indication of whether purchase is based on one-year or 20 year (or other)</t>
  </si>
  <si>
    <t>Calculation Period, Years</t>
  </si>
  <si>
    <t>A</t>
  </si>
  <si>
    <t>B</t>
  </si>
  <si>
    <t>C</t>
  </si>
  <si>
    <t>Unit Turbine Profit</t>
  </si>
  <si>
    <t>Assume 20 year until proven otherwise</t>
  </si>
  <si>
    <t>Plot Length Used</t>
  </si>
  <si>
    <t>Investment Used</t>
  </si>
  <si>
    <t>Total</t>
  </si>
  <si>
    <t>Turbines Per Plot</t>
  </si>
  <si>
    <t>Unit Turbine Investment</t>
  </si>
  <si>
    <t>Remaining</t>
  </si>
  <si>
    <t>Plot Length Remaining</t>
  </si>
  <si>
    <t>Total Turbine Profit</t>
  </si>
  <si>
    <t>Employee ID = 13</t>
  </si>
  <si>
    <t>ROI</t>
  </si>
  <si>
    <t>If true, initial investment will be considered before calculating optimal turbine numbers</t>
  </si>
  <si>
    <t>If false, initial investment will be considered only when calculating ROI</t>
  </si>
  <si>
    <t>Total Turbine Investment</t>
  </si>
  <si>
    <t>Use Initial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</si>
</sst>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2" xfId="1" applyFont="1" applyBorder="1"/>
    <xf numFmtId="44" fontId="0" fillId="0" borderId="0" xfId="1" applyFont="1" applyBorder="1"/>
    <xf numFmtId="0" fontId="0" fillId="0" borderId="4" xfId="0" applyBorder="1" applyAlignment="1">
      <alignment horizontal="center"/>
    </xf>
    <xf numFmtId="44" fontId="0" fillId="0" borderId="5" xfId="1" applyFont="1" applyBorder="1"/>
    <xf numFmtId="0" fontId="0" fillId="0" borderId="0" xfId="0" applyBorder="1"/>
    <xf numFmtId="44" fontId="0" fillId="0" borderId="0" xfId="0" applyNumberFormat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 textRotation="90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/>
    <xf numFmtId="44" fontId="2" fillId="0" borderId="0" xfId="0" applyNumberFormat="1" applyFont="1"/>
    <xf numFmtId="0" fontId="0" fillId="0" borderId="0" xfId="0" applyBorder="1" applyAlignment="1">
      <alignment horizontal="right" vertical="center" textRotation="90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right" vertical="center" textRotation="90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showGridLines="0" workbookViewId="0">
      <selection activeCell="G10" sqref="G10"/>
    </sheetView>
  </sheetViews>
  <sheetFormatPr defaultRowHeight="15" x14ac:dyDescent="0.25"/>
  <sheetData>
    <row r="2" spans="2:6" x14ac:dyDescent="0.25">
      <c r="B2" s="24" t="s">
        <v>37</v>
      </c>
      <c r="C2" s="24"/>
      <c r="D2" s="25" t="s">
        <v>12</v>
      </c>
      <c r="E2" s="25"/>
      <c r="F2" s="25"/>
    </row>
    <row r="3" spans="2:6" x14ac:dyDescent="0.25">
      <c r="B3" s="24"/>
      <c r="C3" s="24"/>
      <c r="D3" s="23">
        <v>1</v>
      </c>
      <c r="E3" s="23">
        <v>2</v>
      </c>
      <c r="F3" s="23">
        <v>3</v>
      </c>
    </row>
    <row r="4" spans="2:6" x14ac:dyDescent="0.25">
      <c r="B4" s="26" t="s">
        <v>11</v>
      </c>
      <c r="C4" s="23" t="s">
        <v>24</v>
      </c>
      <c r="D4" s="22">
        <v>2</v>
      </c>
      <c r="E4" s="5">
        <v>32</v>
      </c>
      <c r="F4" s="22">
        <v>0</v>
      </c>
    </row>
    <row r="5" spans="2:6" x14ac:dyDescent="0.25">
      <c r="B5" s="26"/>
      <c r="C5" s="23" t="s">
        <v>25</v>
      </c>
      <c r="D5" s="22">
        <v>6</v>
      </c>
      <c r="E5" s="22">
        <v>4</v>
      </c>
      <c r="F5" s="22">
        <v>0</v>
      </c>
    </row>
    <row r="6" spans="2:6" x14ac:dyDescent="0.25">
      <c r="B6" s="26"/>
      <c r="C6" s="23" t="s">
        <v>26</v>
      </c>
      <c r="D6" s="22">
        <v>0</v>
      </c>
      <c r="E6" s="22">
        <v>0</v>
      </c>
      <c r="F6" s="22">
        <v>3</v>
      </c>
    </row>
  </sheetData>
  <mergeCells count="3">
    <mergeCell ref="B2:C3"/>
    <mergeCell ref="D2:F2"/>
    <mergeCell ref="B4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770D-E143-46BB-93B8-0BA442FD6E70}">
  <dimension ref="B2:M36"/>
  <sheetViews>
    <sheetView showGridLines="0" tabSelected="1" workbookViewId="0">
      <selection activeCell="J27" sqref="J27"/>
    </sheetView>
  </sheetViews>
  <sheetFormatPr defaultRowHeight="15" x14ac:dyDescent="0.25"/>
  <cols>
    <col min="1" max="1" width="13.28515625" customWidth="1"/>
    <col min="2" max="2" width="16.85546875" customWidth="1"/>
    <col min="3" max="3" width="5.5703125" customWidth="1"/>
    <col min="4" max="6" width="17.28515625" customWidth="1"/>
    <col min="7" max="7" width="18" customWidth="1"/>
    <col min="8" max="8" width="15" customWidth="1"/>
    <col min="10" max="13" width="16.42578125" customWidth="1"/>
  </cols>
  <sheetData>
    <row r="2" spans="2:10" x14ac:dyDescent="0.25">
      <c r="B2" s="30" t="s">
        <v>23</v>
      </c>
      <c r="C2" s="30"/>
    </row>
    <row r="3" spans="2:10" x14ac:dyDescent="0.25">
      <c r="C3">
        <v>20</v>
      </c>
    </row>
    <row r="5" spans="2:10" x14ac:dyDescent="0.25">
      <c r="B5" s="29" t="s">
        <v>33</v>
      </c>
      <c r="C5" s="29"/>
      <c r="D5" s="25" t="s">
        <v>11</v>
      </c>
      <c r="E5" s="25"/>
      <c r="F5" s="25"/>
    </row>
    <row r="6" spans="2:10" x14ac:dyDescent="0.25">
      <c r="B6" s="29"/>
      <c r="C6" s="29"/>
      <c r="D6" t="s">
        <v>24</v>
      </c>
      <c r="E6" t="s">
        <v>25</v>
      </c>
      <c r="F6" t="s">
        <v>26</v>
      </c>
      <c r="H6" s="27" t="s">
        <v>42</v>
      </c>
      <c r="I6" s="27"/>
      <c r="J6" s="27"/>
    </row>
    <row r="7" spans="2:10" x14ac:dyDescent="0.25">
      <c r="B7" s="26" t="s">
        <v>12</v>
      </c>
      <c r="C7">
        <v>1</v>
      </c>
      <c r="D7" s="13">
        <f>- 'Provided Data'!C$13 - 'Provided Data'!C$20</f>
        <v>-300324</v>
      </c>
      <c r="E7" s="13">
        <f xml:space="preserve"> - 'Provided Data'!F$13 - 'Provided Data'!F$20</f>
        <v>-2787600</v>
      </c>
      <c r="F7" s="13">
        <f xml:space="preserve"> - 'Provided Data'!I$13 - 'Provided Data'!I$20</f>
        <v>-4475900</v>
      </c>
      <c r="H7" s="28" t="b">
        <v>0</v>
      </c>
      <c r="I7" s="28"/>
      <c r="J7" s="28"/>
    </row>
    <row r="8" spans="2:10" x14ac:dyDescent="0.25">
      <c r="B8" s="26"/>
      <c r="C8">
        <v>2</v>
      </c>
      <c r="D8" s="13">
        <f>- 'Provided Data'!D$13 - 'Provided Data'!D$20</f>
        <v>-1032240</v>
      </c>
      <c r="E8" s="13">
        <f xml:space="preserve"> - 'Provided Data'!G$13 - 'Provided Data'!G$20</f>
        <v>-5019225</v>
      </c>
      <c r="F8" s="13">
        <f xml:space="preserve"> - 'Provided Data'!J$13 - 'Provided Data'!J$20</f>
        <v>-9672600</v>
      </c>
    </row>
    <row r="9" spans="2:10" x14ac:dyDescent="0.25">
      <c r="B9" s="26"/>
      <c r="C9">
        <v>3</v>
      </c>
      <c r="D9" s="13">
        <f xml:space="preserve"> - 'Provided Data'!E$13 - 'Provided Data'!E$20</f>
        <v>-4798800</v>
      </c>
      <c r="E9" s="13">
        <f xml:space="preserve"> - 'Provided Data'!H$13 - 'Provided Data'!H$20</f>
        <v>-6973375</v>
      </c>
      <c r="F9" s="13">
        <f xml:space="preserve"> - 'Provided Data'!K$13 - 'Provided Data'!K$20</f>
        <v>-9769600</v>
      </c>
      <c r="H9" t="s">
        <v>39</v>
      </c>
    </row>
    <row r="10" spans="2:10" x14ac:dyDescent="0.25">
      <c r="H10" t="s">
        <v>40</v>
      </c>
    </row>
    <row r="11" spans="2:10" x14ac:dyDescent="0.25">
      <c r="B11" s="29" t="s">
        <v>27</v>
      </c>
      <c r="C11" s="29"/>
      <c r="D11" s="25" t="s">
        <v>11</v>
      </c>
      <c r="E11" s="25"/>
      <c r="F11" s="25"/>
    </row>
    <row r="12" spans="2:10" x14ac:dyDescent="0.25">
      <c r="B12" s="29"/>
      <c r="C12" s="29"/>
      <c r="D12" t="s">
        <v>24</v>
      </c>
      <c r="E12" t="s">
        <v>25</v>
      </c>
      <c r="F12" t="s">
        <v>26</v>
      </c>
    </row>
    <row r="13" spans="2:10" x14ac:dyDescent="0.25">
      <c r="B13" s="26" t="s">
        <v>12</v>
      </c>
      <c r="C13">
        <v>1</v>
      </c>
      <c r="D13" s="13">
        <f>$C$3* 'Provided Data'!C$6+D7*$H$7</f>
        <v>2919000</v>
      </c>
      <c r="E13" s="13">
        <f>$C$3* 'Provided Data'!F$6+E7*$H$7</f>
        <v>4843800</v>
      </c>
      <c r="F13" s="13">
        <f>$C$3* 'Provided Data'!I$6+F7*$H$7</f>
        <v>5285500</v>
      </c>
    </row>
    <row r="14" spans="2:10" x14ac:dyDescent="0.25">
      <c r="B14" s="26"/>
      <c r="C14">
        <v>2</v>
      </c>
      <c r="D14" s="13">
        <f>$C$3* 'Provided Data'!D$6+D8*$H$7</f>
        <v>6348000</v>
      </c>
      <c r="E14" s="13">
        <f>$C$3* 'Provided Data'!G$6+E8*$H$7</f>
        <v>8648000</v>
      </c>
      <c r="F14" s="13">
        <f>$C$3* 'Provided Data'!J$6+F8*$H$7</f>
        <v>11728800</v>
      </c>
    </row>
    <row r="15" spans="2:10" x14ac:dyDescent="0.25">
      <c r="B15" s="26"/>
      <c r="C15">
        <v>3</v>
      </c>
      <c r="D15" s="13">
        <f>$C$3* 'Provided Data'!E$6+D9*$H$7</f>
        <v>5592000</v>
      </c>
      <c r="E15" s="13">
        <f>$C$3* 'Provided Data'!H$6+E9*$H$7</f>
        <v>965080</v>
      </c>
      <c r="F15" s="13">
        <f>$C$3* 'Provided Data'!K$6+F9*$H$7</f>
        <v>28200000</v>
      </c>
    </row>
    <row r="16" spans="2:10" x14ac:dyDescent="0.25">
      <c r="B16" s="15"/>
      <c r="D16" s="13"/>
      <c r="E16" s="13"/>
      <c r="F16" s="13"/>
    </row>
    <row r="17" spans="2:13" x14ac:dyDescent="0.25">
      <c r="B17" s="29" t="s">
        <v>32</v>
      </c>
      <c r="C17" s="29"/>
      <c r="D17" s="25" t="s">
        <v>11</v>
      </c>
      <c r="E17" s="25"/>
      <c r="F17" s="25"/>
      <c r="H17" s="29" t="s">
        <v>41</v>
      </c>
      <c r="I17" s="29"/>
      <c r="J17" s="25" t="s">
        <v>11</v>
      </c>
      <c r="K17" s="25"/>
      <c r="L17" s="25"/>
    </row>
    <row r="18" spans="2:13" x14ac:dyDescent="0.25">
      <c r="B18" s="29"/>
      <c r="C18" s="29"/>
      <c r="D18" t="s">
        <v>24</v>
      </c>
      <c r="E18" t="s">
        <v>25</v>
      </c>
      <c r="F18" t="s">
        <v>26</v>
      </c>
      <c r="H18" s="29"/>
      <c r="I18" s="29"/>
      <c r="J18" t="s">
        <v>24</v>
      </c>
      <c r="K18" t="s">
        <v>25</v>
      </c>
      <c r="L18" t="s">
        <v>26</v>
      </c>
    </row>
    <row r="19" spans="2:13" x14ac:dyDescent="0.25">
      <c r="B19" s="26" t="s">
        <v>12</v>
      </c>
      <c r="C19">
        <v>1</v>
      </c>
      <c r="D19" s="17">
        <v>2</v>
      </c>
      <c r="E19" s="17">
        <v>6</v>
      </c>
      <c r="F19" s="17">
        <v>0</v>
      </c>
      <c r="H19" s="26" t="s">
        <v>12</v>
      </c>
      <c r="I19">
        <v>1</v>
      </c>
      <c r="J19" s="13">
        <f t="shared" ref="J19:L21" si="0">D7*D19</f>
        <v>-600648</v>
      </c>
      <c r="K19" s="13">
        <f t="shared" si="0"/>
        <v>-16725600</v>
      </c>
      <c r="L19" s="13">
        <f t="shared" si="0"/>
        <v>0</v>
      </c>
    </row>
    <row r="20" spans="2:13" x14ac:dyDescent="0.25">
      <c r="B20" s="26"/>
      <c r="C20">
        <v>2</v>
      </c>
      <c r="D20" s="17">
        <v>32</v>
      </c>
      <c r="E20" s="17">
        <v>4</v>
      </c>
      <c r="F20" s="17">
        <v>0</v>
      </c>
      <c r="H20" s="26"/>
      <c r="I20">
        <v>2</v>
      </c>
      <c r="J20" s="13">
        <f t="shared" si="0"/>
        <v>-33031680</v>
      </c>
      <c r="K20" s="13">
        <f t="shared" si="0"/>
        <v>-20076900</v>
      </c>
      <c r="L20" s="13">
        <f t="shared" si="0"/>
        <v>0</v>
      </c>
      <c r="M20" s="1" t="s">
        <v>31</v>
      </c>
    </row>
    <row r="21" spans="2:13" x14ac:dyDescent="0.25">
      <c r="B21" s="26"/>
      <c r="C21">
        <v>3</v>
      </c>
      <c r="D21" s="17">
        <v>0</v>
      </c>
      <c r="E21" s="17">
        <v>0</v>
      </c>
      <c r="F21" s="17">
        <v>3</v>
      </c>
      <c r="H21" s="26"/>
      <c r="I21">
        <v>3</v>
      </c>
      <c r="J21" s="13">
        <f t="shared" si="0"/>
        <v>0</v>
      </c>
      <c r="K21" s="13">
        <f t="shared" si="0"/>
        <v>0</v>
      </c>
      <c r="L21" s="13">
        <f t="shared" si="0"/>
        <v>-29308800</v>
      </c>
      <c r="M21" s="13">
        <f>SUM(J19:L21)</f>
        <v>-99743628</v>
      </c>
    </row>
    <row r="22" spans="2:13" x14ac:dyDescent="0.25">
      <c r="B22" s="14"/>
      <c r="C22" s="14"/>
      <c r="D22" s="13"/>
      <c r="E22" s="13"/>
      <c r="F22" s="13"/>
    </row>
    <row r="23" spans="2:13" x14ac:dyDescent="0.25">
      <c r="B23" s="29" t="s">
        <v>36</v>
      </c>
      <c r="C23" s="29"/>
      <c r="D23" s="25" t="s">
        <v>11</v>
      </c>
      <c r="E23" s="25"/>
      <c r="F23" s="25"/>
    </row>
    <row r="24" spans="2:13" x14ac:dyDescent="0.25">
      <c r="B24" s="29"/>
      <c r="C24" s="29"/>
      <c r="D24" t="s">
        <v>24</v>
      </c>
      <c r="E24" t="s">
        <v>25</v>
      </c>
      <c r="F24" t="s">
        <v>26</v>
      </c>
    </row>
    <row r="25" spans="2:13" x14ac:dyDescent="0.25">
      <c r="B25" s="26" t="s">
        <v>12</v>
      </c>
      <c r="C25">
        <v>1</v>
      </c>
      <c r="D25" s="13">
        <f t="shared" ref="D25:F27" si="1">D13*D19</f>
        <v>5838000</v>
      </c>
      <c r="E25" s="13">
        <f t="shared" si="1"/>
        <v>29062800</v>
      </c>
      <c r="F25" s="13">
        <f t="shared" si="1"/>
        <v>0</v>
      </c>
    </row>
    <row r="26" spans="2:13" x14ac:dyDescent="0.25">
      <c r="B26" s="26"/>
      <c r="C26">
        <v>2</v>
      </c>
      <c r="D26" s="13">
        <f t="shared" si="1"/>
        <v>203136000</v>
      </c>
      <c r="E26" s="13">
        <f t="shared" si="1"/>
        <v>34592000</v>
      </c>
      <c r="F26" s="13">
        <f t="shared" si="1"/>
        <v>0</v>
      </c>
      <c r="G26" s="1" t="s">
        <v>31</v>
      </c>
      <c r="H26" s="1" t="s">
        <v>38</v>
      </c>
    </row>
    <row r="27" spans="2:13" x14ac:dyDescent="0.25">
      <c r="B27" s="26"/>
      <c r="C27">
        <v>3</v>
      </c>
      <c r="D27" s="13">
        <f t="shared" si="1"/>
        <v>0</v>
      </c>
      <c r="E27" s="13">
        <f t="shared" si="1"/>
        <v>0</v>
      </c>
      <c r="F27" s="13">
        <f t="shared" si="1"/>
        <v>84600000</v>
      </c>
      <c r="G27" s="13">
        <f>SUM(D25:F27)</f>
        <v>357228800</v>
      </c>
      <c r="H27" s="16">
        <f>(G27+M21)/-M21</f>
        <v>2.5814698859760745</v>
      </c>
    </row>
    <row r="28" spans="2:13" x14ac:dyDescent="0.25">
      <c r="B28" s="21"/>
      <c r="D28" s="13"/>
      <c r="E28" s="13"/>
      <c r="F28" s="13"/>
    </row>
    <row r="29" spans="2:13" x14ac:dyDescent="0.25">
      <c r="B29" s="21"/>
      <c r="D29" s="13"/>
      <c r="E29" s="13"/>
      <c r="F29" s="13"/>
    </row>
    <row r="30" spans="2:13" x14ac:dyDescent="0.25">
      <c r="C30" s="18"/>
      <c r="D30" s="13" t="s">
        <v>24</v>
      </c>
      <c r="E30" t="s">
        <v>25</v>
      </c>
      <c r="F30" t="s">
        <v>26</v>
      </c>
    </row>
    <row r="31" spans="2:13" x14ac:dyDescent="0.25">
      <c r="B31" s="31" t="s">
        <v>29</v>
      </c>
      <c r="C31" s="32"/>
      <c r="D31" cm="1">
        <f t="array" ref="D31">SUMPRODUCT(TRANSPOSE(D19:D21), plot_length_required)</f>
        <v>5000</v>
      </c>
      <c r="E31" cm="1">
        <f t="array" ref="E31">SUMPRODUCT(TRANSPOSE(E19:E21), plot_length_required)</f>
        <v>1200</v>
      </c>
      <c r="F31" cm="1">
        <f t="array" ref="F31">SUMPRODUCT(TRANSPOSE(F19:F21), plot_length_required)</f>
        <v>750</v>
      </c>
    </row>
    <row r="32" spans="2:13" x14ac:dyDescent="0.25">
      <c r="B32" s="31" t="s">
        <v>35</v>
      </c>
      <c r="C32" s="32"/>
      <c r="D32">
        <f>'Provided Data'!C33-D31</f>
        <v>0</v>
      </c>
      <c r="E32">
        <f>'Provided Data'!D33-E31</f>
        <v>8800</v>
      </c>
      <c r="F32">
        <f>'Provided Data'!E33-F31</f>
        <v>0</v>
      </c>
    </row>
    <row r="34" spans="2:8" x14ac:dyDescent="0.25">
      <c r="C34" s="18"/>
      <c r="D34">
        <v>1</v>
      </c>
      <c r="E34">
        <v>2</v>
      </c>
      <c r="F34">
        <v>3</v>
      </c>
      <c r="G34" t="s">
        <v>31</v>
      </c>
      <c r="H34" s="1" t="s">
        <v>34</v>
      </c>
    </row>
    <row r="35" spans="2:8" x14ac:dyDescent="0.25">
      <c r="B35" s="33" t="s">
        <v>30</v>
      </c>
      <c r="C35" s="34"/>
      <c r="D35" s="3">
        <f>-SUMPRODUCT(D7:D9,D19:D21)</f>
        <v>33632328</v>
      </c>
      <c r="E35" s="3">
        <f>-SUMPRODUCT(E7:E9,E19:E21)</f>
        <v>36802500</v>
      </c>
      <c r="F35" s="3">
        <f>-SUMPRODUCT(F7:F9,F19:F21)</f>
        <v>29308800</v>
      </c>
      <c r="G35" s="13">
        <f>SUM(D35:F35)</f>
        <v>99743628</v>
      </c>
      <c r="H35" s="20">
        <f>investment_available-G35</f>
        <v>256372</v>
      </c>
    </row>
    <row r="36" spans="2:8" x14ac:dyDescent="0.25">
      <c r="B36" s="19"/>
      <c r="C36" s="19"/>
    </row>
  </sheetData>
  <mergeCells count="21">
    <mergeCell ref="B2:C2"/>
    <mergeCell ref="B31:C31"/>
    <mergeCell ref="B35:C35"/>
    <mergeCell ref="B32:C32"/>
    <mergeCell ref="B13:B15"/>
    <mergeCell ref="B11:C12"/>
    <mergeCell ref="B17:C18"/>
    <mergeCell ref="B19:B21"/>
    <mergeCell ref="H6:J6"/>
    <mergeCell ref="H7:J7"/>
    <mergeCell ref="B23:C24"/>
    <mergeCell ref="D23:F23"/>
    <mergeCell ref="B25:B27"/>
    <mergeCell ref="H17:I18"/>
    <mergeCell ref="J17:L17"/>
    <mergeCell ref="H19:H21"/>
    <mergeCell ref="B5:C6"/>
    <mergeCell ref="D5:F5"/>
    <mergeCell ref="B7:B9"/>
    <mergeCell ref="D11:F11"/>
    <mergeCell ref="D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8561-44E0-4B74-80E2-235522DF494A}">
  <dimension ref="B2:N34"/>
  <sheetViews>
    <sheetView showGridLines="0" workbookViewId="0">
      <selection activeCell="M21" sqref="M21"/>
    </sheetView>
  </sheetViews>
  <sheetFormatPr defaultRowHeight="15" x14ac:dyDescent="0.25"/>
  <cols>
    <col min="3" max="4" width="12.5703125" bestFit="1" customWidth="1"/>
    <col min="5" max="5" width="16.28515625" bestFit="1" customWidth="1"/>
    <col min="6" max="11" width="14.28515625" bestFit="1" customWidth="1"/>
  </cols>
  <sheetData>
    <row r="2" spans="2:14" x14ac:dyDescent="0.25">
      <c r="F2" s="36" t="s">
        <v>7</v>
      </c>
      <c r="G2" s="36"/>
      <c r="H2" s="36"/>
    </row>
    <row r="3" spans="2:14" x14ac:dyDescent="0.25">
      <c r="F3" s="36"/>
      <c r="G3" s="36"/>
      <c r="H3" s="36"/>
    </row>
    <row r="4" spans="2:14" x14ac:dyDescent="0.25">
      <c r="B4" s="12"/>
      <c r="C4" s="25" t="s">
        <v>0</v>
      </c>
      <c r="D4" s="25"/>
      <c r="E4" s="37"/>
      <c r="F4" s="38" t="s">
        <v>1</v>
      </c>
      <c r="G4" s="25"/>
      <c r="H4" s="25"/>
      <c r="I4" s="38" t="s">
        <v>2</v>
      </c>
      <c r="J4" s="25"/>
      <c r="K4" s="25"/>
    </row>
    <row r="5" spans="2:14" x14ac:dyDescent="0.25">
      <c r="B5" s="4" t="s">
        <v>6</v>
      </c>
      <c r="C5" s="7" t="s">
        <v>3</v>
      </c>
      <c r="D5" s="6" t="s">
        <v>4</v>
      </c>
      <c r="E5" s="10" t="s">
        <v>5</v>
      </c>
      <c r="F5" s="7" t="s">
        <v>3</v>
      </c>
      <c r="G5" s="6" t="s">
        <v>4</v>
      </c>
      <c r="H5" s="6" t="s">
        <v>5</v>
      </c>
      <c r="I5" s="7" t="s">
        <v>3</v>
      </c>
      <c r="J5" s="6" t="s">
        <v>4</v>
      </c>
      <c r="K5" s="6" t="s">
        <v>5</v>
      </c>
      <c r="N5" s="1" t="s">
        <v>10</v>
      </c>
    </row>
    <row r="6" spans="2:14" x14ac:dyDescent="0.25">
      <c r="B6" s="2">
        <v>13</v>
      </c>
      <c r="C6" s="8">
        <v>145950</v>
      </c>
      <c r="D6" s="9">
        <v>317400</v>
      </c>
      <c r="E6" s="11">
        <v>279600</v>
      </c>
      <c r="F6" s="8">
        <v>242190</v>
      </c>
      <c r="G6" s="9">
        <v>432400</v>
      </c>
      <c r="H6" s="9">
        <v>48254</v>
      </c>
      <c r="I6" s="8">
        <v>264275</v>
      </c>
      <c r="J6" s="9">
        <v>586440</v>
      </c>
      <c r="K6" s="9">
        <v>1410000</v>
      </c>
      <c r="N6" t="s">
        <v>13</v>
      </c>
    </row>
    <row r="7" spans="2:14" x14ac:dyDescent="0.25">
      <c r="N7" t="s">
        <v>11</v>
      </c>
    </row>
    <row r="8" spans="2:14" x14ac:dyDescent="0.25">
      <c r="N8" t="s">
        <v>12</v>
      </c>
    </row>
    <row r="9" spans="2:14" x14ac:dyDescent="0.25">
      <c r="F9" s="36" t="s">
        <v>8</v>
      </c>
      <c r="G9" s="36"/>
      <c r="H9" s="36"/>
    </row>
    <row r="10" spans="2:14" x14ac:dyDescent="0.25">
      <c r="F10" s="36"/>
      <c r="G10" s="36"/>
      <c r="H10" s="36"/>
      <c r="N10" t="s">
        <v>14</v>
      </c>
    </row>
    <row r="11" spans="2:14" x14ac:dyDescent="0.25">
      <c r="B11" s="12"/>
      <c r="C11" s="25" t="s">
        <v>0</v>
      </c>
      <c r="D11" s="25"/>
      <c r="E11" s="37"/>
      <c r="F11" s="38" t="s">
        <v>1</v>
      </c>
      <c r="G11" s="25"/>
      <c r="H11" s="25"/>
      <c r="I11" s="38" t="s">
        <v>2</v>
      </c>
      <c r="J11" s="25"/>
      <c r="K11" s="25"/>
      <c r="N11" t="s">
        <v>15</v>
      </c>
    </row>
    <row r="12" spans="2:14" x14ac:dyDescent="0.25">
      <c r="B12" s="4" t="s">
        <v>6</v>
      </c>
      <c r="C12" s="7" t="s">
        <v>3</v>
      </c>
      <c r="D12" s="6" t="s">
        <v>4</v>
      </c>
      <c r="E12" s="10" t="s">
        <v>5</v>
      </c>
      <c r="F12" s="7" t="s">
        <v>3</v>
      </c>
      <c r="G12" s="6" t="s">
        <v>4</v>
      </c>
      <c r="H12" s="6" t="s">
        <v>5</v>
      </c>
      <c r="I12" s="7" t="s">
        <v>3</v>
      </c>
      <c r="J12" s="6" t="s">
        <v>4</v>
      </c>
      <c r="K12" s="6" t="s">
        <v>5</v>
      </c>
    </row>
    <row r="13" spans="2:14" x14ac:dyDescent="0.25">
      <c r="B13" s="2">
        <v>13</v>
      </c>
      <c r="C13" s="8">
        <v>80524</v>
      </c>
      <c r="D13" s="9">
        <v>347490</v>
      </c>
      <c r="E13" s="11">
        <v>3501300</v>
      </c>
      <c r="F13" s="8">
        <v>2497500</v>
      </c>
      <c r="G13" s="9">
        <v>3951600</v>
      </c>
      <c r="H13" s="9">
        <v>5194000</v>
      </c>
      <c r="I13" s="8">
        <v>4003400</v>
      </c>
      <c r="J13" s="9">
        <v>4527600</v>
      </c>
      <c r="K13" s="9">
        <v>7154400</v>
      </c>
      <c r="N13" t="s">
        <v>16</v>
      </c>
    </row>
    <row r="15" spans="2:14" x14ac:dyDescent="0.25">
      <c r="N15" t="s">
        <v>19</v>
      </c>
    </row>
    <row r="16" spans="2:14" x14ac:dyDescent="0.25">
      <c r="F16" s="36" t="s">
        <v>9</v>
      </c>
      <c r="G16" s="36"/>
      <c r="H16" s="36"/>
    </row>
    <row r="17" spans="2:14" x14ac:dyDescent="0.25">
      <c r="F17" s="36"/>
      <c r="G17" s="36"/>
      <c r="H17" s="36"/>
      <c r="N17" t="s">
        <v>22</v>
      </c>
    </row>
    <row r="18" spans="2:14" x14ac:dyDescent="0.25">
      <c r="B18" s="12"/>
      <c r="C18" s="25" t="s">
        <v>0</v>
      </c>
      <c r="D18" s="25"/>
      <c r="E18" s="37"/>
      <c r="F18" s="38" t="s">
        <v>1</v>
      </c>
      <c r="G18" s="25"/>
      <c r="H18" s="25"/>
      <c r="I18" s="38" t="s">
        <v>2</v>
      </c>
      <c r="J18" s="25"/>
      <c r="K18" s="25"/>
      <c r="N18" t="s">
        <v>28</v>
      </c>
    </row>
    <row r="19" spans="2:14" x14ac:dyDescent="0.25">
      <c r="B19" s="4" t="s">
        <v>6</v>
      </c>
      <c r="C19" s="7" t="s">
        <v>3</v>
      </c>
      <c r="D19" s="6" t="s">
        <v>4</v>
      </c>
      <c r="E19" s="10" t="s">
        <v>5</v>
      </c>
      <c r="F19" s="7" t="s">
        <v>3</v>
      </c>
      <c r="G19" s="6" t="s">
        <v>4</v>
      </c>
      <c r="H19" s="6" t="s">
        <v>5</v>
      </c>
      <c r="I19" s="7" t="s">
        <v>3</v>
      </c>
      <c r="J19" s="6" t="s">
        <v>4</v>
      </c>
      <c r="K19" s="6" t="s">
        <v>5</v>
      </c>
    </row>
    <row r="20" spans="2:14" x14ac:dyDescent="0.25">
      <c r="B20" s="2">
        <v>13</v>
      </c>
      <c r="C20" s="8">
        <v>219800</v>
      </c>
      <c r="D20" s="9">
        <v>684750</v>
      </c>
      <c r="E20" s="11">
        <v>1297500</v>
      </c>
      <c r="F20" s="8">
        <v>290100</v>
      </c>
      <c r="G20" s="9">
        <v>1067625</v>
      </c>
      <c r="H20" s="9">
        <v>1779375</v>
      </c>
      <c r="I20" s="8">
        <v>472500</v>
      </c>
      <c r="J20" s="9">
        <v>5145000</v>
      </c>
      <c r="K20" s="9">
        <v>2615200</v>
      </c>
    </row>
    <row r="23" spans="2:14" x14ac:dyDescent="0.25">
      <c r="C23" s="36" t="s">
        <v>17</v>
      </c>
      <c r="D23" s="36"/>
      <c r="E23" s="36"/>
    </row>
    <row r="24" spans="2:14" x14ac:dyDescent="0.25">
      <c r="C24" s="36"/>
      <c r="D24" s="36"/>
      <c r="E24" s="36"/>
    </row>
    <row r="25" spans="2:14" x14ac:dyDescent="0.25">
      <c r="C25" s="39" t="s">
        <v>18</v>
      </c>
      <c r="D25" s="39"/>
      <c r="E25" s="3">
        <v>100000000</v>
      </c>
    </row>
    <row r="27" spans="2:14" ht="15" customHeight="1" x14ac:dyDescent="0.25">
      <c r="C27" s="35" t="s">
        <v>20</v>
      </c>
      <c r="D27" s="35"/>
      <c r="E27" s="35"/>
    </row>
    <row r="28" spans="2:14" ht="15" customHeight="1" x14ac:dyDescent="0.25">
      <c r="C28" t="s">
        <v>3</v>
      </c>
      <c r="D28" t="s">
        <v>4</v>
      </c>
      <c r="E28" t="s">
        <v>5</v>
      </c>
    </row>
    <row r="29" spans="2:14" x14ac:dyDescent="0.25">
      <c r="C29">
        <v>100</v>
      </c>
      <c r="D29">
        <v>150</v>
      </c>
      <c r="E29">
        <v>250</v>
      </c>
    </row>
    <row r="31" spans="2:14" x14ac:dyDescent="0.25">
      <c r="C31" s="35" t="s">
        <v>21</v>
      </c>
      <c r="D31" s="35"/>
      <c r="E31" s="35"/>
    </row>
    <row r="32" spans="2:14" x14ac:dyDescent="0.25">
      <c r="C32" t="s">
        <v>0</v>
      </c>
      <c r="D32" t="s">
        <v>1</v>
      </c>
      <c r="E32" t="s">
        <v>2</v>
      </c>
    </row>
    <row r="33" spans="3:5" ht="15" customHeight="1" x14ac:dyDescent="0.25">
      <c r="C33">
        <v>5000</v>
      </c>
      <c r="D33">
        <v>10000</v>
      </c>
      <c r="E33">
        <v>750</v>
      </c>
    </row>
    <row r="34" spans="3:5" ht="15" customHeight="1" x14ac:dyDescent="0.25"/>
  </sheetData>
  <mergeCells count="16">
    <mergeCell ref="F2:H3"/>
    <mergeCell ref="F9:H10"/>
    <mergeCell ref="C11:E11"/>
    <mergeCell ref="F11:H11"/>
    <mergeCell ref="I11:K11"/>
    <mergeCell ref="I18:K18"/>
    <mergeCell ref="C23:E24"/>
    <mergeCell ref="C25:D25"/>
    <mergeCell ref="C4:E4"/>
    <mergeCell ref="F4:H4"/>
    <mergeCell ref="I4:K4"/>
    <mergeCell ref="C27:E27"/>
    <mergeCell ref="C31:E31"/>
    <mergeCell ref="F16:H17"/>
    <mergeCell ref="C18:E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Results</vt:lpstr>
      <vt:lpstr>Quantity Calculation</vt:lpstr>
      <vt:lpstr>Provided Data</vt:lpstr>
      <vt:lpstr>investment_available</vt:lpstr>
      <vt:lpstr>plot_length_available</vt:lpstr>
      <vt:lpstr>plot_length_required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Morrison</dc:creator>
  <cp:lastModifiedBy>Callum Morrison</cp:lastModifiedBy>
  <dcterms:created xsi:type="dcterms:W3CDTF">2015-06-05T18:17:20Z</dcterms:created>
  <dcterms:modified xsi:type="dcterms:W3CDTF">2020-10-01T14:55:56Z</dcterms:modified>
</cp:coreProperties>
</file>