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9432851c4e835a8/School/Physics 1C/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B2" i="1"/>
  <c r="G17" i="1"/>
  <c r="G16" i="1"/>
  <c r="H14" i="1"/>
  <c r="B11" i="1"/>
  <c r="G2" i="1"/>
  <c r="F2" i="1"/>
  <c r="D9" i="1"/>
  <c r="D8" i="1"/>
  <c r="E2" i="1"/>
  <c r="A5" i="1" s="1"/>
  <c r="A2" i="1"/>
  <c r="B10" i="1" l="1"/>
  <c r="E5" i="1" l="1"/>
  <c r="F5" i="1" s="1"/>
  <c r="C16" i="1"/>
  <c r="B7" i="1"/>
</calcChain>
</file>

<file path=xl/sharedStrings.xml><?xml version="1.0" encoding="utf-8"?>
<sst xmlns="http://schemas.openxmlformats.org/spreadsheetml/2006/main" count="50" uniqueCount="47">
  <si>
    <t>Mu nought</t>
  </si>
  <si>
    <t>Num Turns</t>
  </si>
  <si>
    <t>Capacitance</t>
  </si>
  <si>
    <t>Inductance</t>
  </si>
  <si>
    <t>Length</t>
  </si>
  <si>
    <t>Mu PVC</t>
  </si>
  <si>
    <t>Length (m)</t>
  </si>
  <si>
    <t>Outer Dia (m)</t>
  </si>
  <si>
    <t>Inner Dia (m)</t>
  </si>
  <si>
    <t>Inductance (H)</t>
  </si>
  <si>
    <t>Inductance (mH)</t>
  </si>
  <si>
    <t>Min Turns</t>
  </si>
  <si>
    <t>Max Turns</t>
  </si>
  <si>
    <t>Inductance Max (mH)</t>
  </si>
  <si>
    <t>Inductance Min (mH)</t>
  </si>
  <si>
    <t>Frequency</t>
  </si>
  <si>
    <t>Resonant Freq</t>
  </si>
  <si>
    <t>Parasitic Cap</t>
  </si>
  <si>
    <t>Parralel Cap</t>
  </si>
  <si>
    <t>Min Length</t>
  </si>
  <si>
    <t>Max Length</t>
  </si>
  <si>
    <t>Calc Frequency</t>
  </si>
  <si>
    <t>Min Freq</t>
  </si>
  <si>
    <t>Max Freq</t>
  </si>
  <si>
    <t>KHz</t>
  </si>
  <si>
    <t>Parasitic Min</t>
  </si>
  <si>
    <t>Parasitic Max</t>
  </si>
  <si>
    <t>540-1600</t>
  </si>
  <si>
    <t>Target Freq (kHz)</t>
  </si>
  <si>
    <t>Selected Freq</t>
  </si>
  <si>
    <t>Capacitor</t>
  </si>
  <si>
    <t>Width</t>
  </si>
  <si>
    <t>Epsilon nought</t>
  </si>
  <si>
    <t>K</t>
  </si>
  <si>
    <t>Thickness</t>
  </si>
  <si>
    <t>Thickness necessary</t>
  </si>
  <si>
    <t>Measurements</t>
  </si>
  <si>
    <t>Inductance High</t>
  </si>
  <si>
    <t>Inductance Low</t>
  </si>
  <si>
    <t>6.73mm</t>
  </si>
  <si>
    <t>122.1mm</t>
  </si>
  <si>
    <t>Inductance Mid</t>
  </si>
  <si>
    <t>55.32mm</t>
  </si>
  <si>
    <t>9.22mm</t>
  </si>
  <si>
    <t>Tuned</t>
  </si>
  <si>
    <t>max 112 ohms</t>
  </si>
  <si>
    <t>34ohm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</si>
</sst>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Sheet1!$E$20</c:f>
              <c:strCache>
                <c:ptCount val="1"/>
                <c:pt idx="0">
                  <c:v>Parasitic Cap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Sheet1!$D$21:$D$24</c:f>
              <c:numCache>
                <c:formatCode>General</c:formatCode>
                <c:ptCount val="4"/>
                <c:pt idx="0">
                  <c:v>2450000</c:v>
                </c:pt>
                <c:pt idx="1">
                  <c:v>400000</c:v>
                </c:pt>
                <c:pt idx="2">
                  <c:v>1900000</c:v>
                </c:pt>
                <c:pt idx="3">
                  <c:v>1073000</c:v>
                </c:pt>
              </c:numCache>
            </c:numRef>
          </c:xVal>
          <c:yVal>
            <c:numRef>
              <c:f>Sheet1!$E$21:$E$24</c:f>
              <c:numCache>
                <c:formatCode>General</c:formatCode>
                <c:ptCount val="4"/>
                <c:pt idx="0">
                  <c:v>2.3022136767058502E-13</c:v>
                </c:pt>
                <c:pt idx="1">
                  <c:v>2.3987022642598906E-11</c:v>
                </c:pt>
                <c:pt idx="2">
                  <c:v>2.4533924714356432E-11</c:v>
                </c:pt>
                <c:pt idx="3">
                  <c:v>5.0460823074230196E-11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4-4576-86FF-A15ED7555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423151"/>
        <c:axId val="1737872415"/>
      </c:scatterChart>
      <c:valAx>
        <c:axId val="181042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872415"/>
        <c:crosses val="autoZero"/>
        <c:crossBetween val="midCat"/>
      </c:valAx>
      <c:valAx>
        <c:axId val="173787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42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10</xdr:row>
      <xdr:rowOff>47625</xdr:rowOff>
    </xdr:from>
    <xdr:to>
      <xdr:col>13</xdr:col>
      <xdr:colOff>333375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P10" sqref="P10"/>
    </sheetView>
  </sheetViews>
  <sheetFormatPr defaultRowHeight="15" x14ac:dyDescent="0.25"/>
  <cols>
    <col min="1" max="1" width="17" customWidth="1"/>
    <col min="2" max="2" width="19.5703125" customWidth="1"/>
    <col min="3" max="3" width="12.28515625" customWidth="1"/>
    <col min="4" max="4" width="15.42578125" customWidth="1"/>
    <col min="5" max="5" width="14.42578125" customWidth="1"/>
    <col min="6" max="6" width="12.7109375" customWidth="1"/>
    <col min="7" max="7" width="16.5703125" customWidth="1"/>
    <col min="8" max="8" width="10" bestFit="1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18</v>
      </c>
      <c r="E1" t="s">
        <v>6</v>
      </c>
      <c r="F1" t="s">
        <v>7</v>
      </c>
      <c r="G1" t="s">
        <v>8</v>
      </c>
    </row>
    <row r="2" spans="1:10" x14ac:dyDescent="0.25">
      <c r="A2">
        <f>(4*PI())*10^-7</f>
        <v>1.2566370614359173E-6</v>
      </c>
      <c r="B2">
        <f>4.125*A2</f>
        <v>5.1836278784231585E-6</v>
      </c>
      <c r="C2">
        <v>800</v>
      </c>
      <c r="D2" s="1">
        <v>1.0398760913156157E-11</v>
      </c>
      <c r="E2">
        <f>(0.16*10^-3)*C2</f>
        <v>0.128</v>
      </c>
      <c r="F2">
        <f>0.0421/2</f>
        <v>2.1049999999999999E-2</v>
      </c>
      <c r="G2">
        <f>0.0341/2</f>
        <v>1.7049999999999999E-2</v>
      </c>
    </row>
    <row r="4" spans="1:10" x14ac:dyDescent="0.25">
      <c r="A4" t="s">
        <v>9</v>
      </c>
      <c r="B4" t="s">
        <v>16</v>
      </c>
      <c r="C4" t="s">
        <v>17</v>
      </c>
      <c r="E4" t="s">
        <v>21</v>
      </c>
      <c r="F4" t="s">
        <v>24</v>
      </c>
    </row>
    <row r="5" spans="1:10" x14ac:dyDescent="0.25">
      <c r="A5">
        <f>(PI()*C2^2*(B2*(F2^2-G2^2)+A2*G2^2))/E2</f>
        <v>1.8147290960305006E-2</v>
      </c>
      <c r="B5">
        <v>250000</v>
      </c>
      <c r="C5">
        <v>0</v>
      </c>
      <c r="E5" s="3">
        <f>1/(2*PI()*SQRT((A5*(D2+C5))))</f>
        <v>366372.97739517217</v>
      </c>
      <c r="F5">
        <f>E5/1000</f>
        <v>366.3729773951722</v>
      </c>
    </row>
    <row r="7" spans="1:10" x14ac:dyDescent="0.25">
      <c r="A7" t="s">
        <v>10</v>
      </c>
      <c r="B7">
        <f>A5*10^3</f>
        <v>18.147290960305007</v>
      </c>
    </row>
    <row r="8" spans="1:10" x14ac:dyDescent="0.25">
      <c r="A8" t="s">
        <v>11</v>
      </c>
      <c r="B8">
        <v>25</v>
      </c>
      <c r="C8" t="s">
        <v>19</v>
      </c>
      <c r="D8">
        <f>(0.16*10^-3)*B8</f>
        <v>4.0000000000000001E-3</v>
      </c>
    </row>
    <row r="9" spans="1:10" x14ac:dyDescent="0.25">
      <c r="A9" t="s">
        <v>12</v>
      </c>
      <c r="B9">
        <v>800</v>
      </c>
      <c r="C9" t="s">
        <v>20</v>
      </c>
      <c r="D9">
        <f>(0.16*10^-3)*B9</f>
        <v>0.128</v>
      </c>
    </row>
    <row r="10" spans="1:10" x14ac:dyDescent="0.25">
      <c r="A10" t="s">
        <v>14</v>
      </c>
      <c r="B10">
        <f>((PI()*B8^2*(B2*(F2^2-G2^2)+A2*G2^2))/D8)*10^3</f>
        <v>0.56710284250953147</v>
      </c>
      <c r="C10" t="s">
        <v>25</v>
      </c>
    </row>
    <row r="11" spans="1:10" x14ac:dyDescent="0.25">
      <c r="A11" t="s">
        <v>13</v>
      </c>
      <c r="B11">
        <f>((PI()*B9^2*(B2*(F2^2-G2^2)+A2*G2^2))/D9)*10^3</f>
        <v>18.147290960305007</v>
      </c>
      <c r="C11" t="s">
        <v>26</v>
      </c>
    </row>
    <row r="12" spans="1:10" x14ac:dyDescent="0.25">
      <c r="A12" t="s">
        <v>22</v>
      </c>
      <c r="F12" t="s">
        <v>30</v>
      </c>
    </row>
    <row r="13" spans="1:10" x14ac:dyDescent="0.25">
      <c r="A13" t="s">
        <v>23</v>
      </c>
      <c r="F13" t="s">
        <v>4</v>
      </c>
      <c r="G13" t="s">
        <v>31</v>
      </c>
      <c r="H13" t="s">
        <v>32</v>
      </c>
      <c r="I13" t="s">
        <v>33</v>
      </c>
      <c r="J13" t="s">
        <v>34</v>
      </c>
    </row>
    <row r="14" spans="1:10" x14ac:dyDescent="0.25">
      <c r="F14">
        <v>7.6200000000000004E-2</v>
      </c>
      <c r="G14">
        <v>7.6200000000000004E-2</v>
      </c>
      <c r="H14">
        <f>8.854*10^-12</f>
        <v>8.8539999999999992E-12</v>
      </c>
      <c r="I14">
        <v>2.2999999999999998</v>
      </c>
      <c r="J14">
        <v>2.75E-2</v>
      </c>
    </row>
    <row r="15" spans="1:10" x14ac:dyDescent="0.25">
      <c r="A15" t="s">
        <v>28</v>
      </c>
      <c r="B15" t="s">
        <v>29</v>
      </c>
      <c r="C15" t="s">
        <v>30</v>
      </c>
    </row>
    <row r="16" spans="1:10" x14ac:dyDescent="0.25">
      <c r="A16" t="s">
        <v>27</v>
      </c>
      <c r="B16">
        <v>400000</v>
      </c>
      <c r="C16">
        <f>1/(4*PI()^2*A5*B16^2)</f>
        <v>8.7238557968484753E-12</v>
      </c>
      <c r="F16" t="s">
        <v>2</v>
      </c>
      <c r="G16">
        <f>I14*H14*F14*G14/J14</f>
        <v>4.299763834472727E-12</v>
      </c>
    </row>
    <row r="17" spans="1:7" x14ac:dyDescent="0.25">
      <c r="F17" t="s">
        <v>35</v>
      </c>
      <c r="G17" s="2">
        <f>I14*H14*F14*G14/D2*100</f>
        <v>1.1370922596980024</v>
      </c>
    </row>
    <row r="20" spans="1:7" x14ac:dyDescent="0.25">
      <c r="A20" t="s">
        <v>36</v>
      </c>
      <c r="B20" t="s">
        <v>3</v>
      </c>
      <c r="C20" t="s">
        <v>4</v>
      </c>
      <c r="D20" t="s">
        <v>15</v>
      </c>
      <c r="E20" t="s">
        <v>17</v>
      </c>
    </row>
    <row r="21" spans="1:7" x14ac:dyDescent="0.25">
      <c r="A21" t="s">
        <v>37</v>
      </c>
      <c r="B21">
        <v>1.8329999999999999E-2</v>
      </c>
      <c r="C21" t="s">
        <v>40</v>
      </c>
      <c r="D21">
        <v>2450000</v>
      </c>
      <c r="E21">
        <f t="shared" ref="E20:E25" si="0">1/(4*B21*PI()^2*D21^2)</f>
        <v>2.3022136767058502E-13</v>
      </c>
      <c r="F21" t="s">
        <v>45</v>
      </c>
    </row>
    <row r="22" spans="1:7" x14ac:dyDescent="0.25">
      <c r="A22" t="s">
        <v>41</v>
      </c>
      <c r="B22">
        <v>6.6E-3</v>
      </c>
      <c r="C22" t="s">
        <v>42</v>
      </c>
      <c r="D22">
        <v>400000</v>
      </c>
      <c r="E22">
        <f t="shared" si="0"/>
        <v>2.3987022642598906E-11</v>
      </c>
    </row>
    <row r="23" spans="1:7" x14ac:dyDescent="0.25">
      <c r="A23" t="s">
        <v>38</v>
      </c>
      <c r="B23">
        <v>2.8600000000000001E-4</v>
      </c>
      <c r="C23" t="s">
        <v>39</v>
      </c>
      <c r="D23">
        <v>1900000</v>
      </c>
      <c r="E23">
        <f t="shared" si="0"/>
        <v>2.4533924714356432E-11</v>
      </c>
    </row>
    <row r="24" spans="1:7" x14ac:dyDescent="0.25">
      <c r="A24" t="s">
        <v>44</v>
      </c>
      <c r="B24">
        <v>4.3600000000000003E-4</v>
      </c>
      <c r="C24" t="s">
        <v>43</v>
      </c>
      <c r="D24">
        <v>1073000</v>
      </c>
      <c r="E24">
        <f>1/(4*B24*PI()^2*D24^2)</f>
        <v>5.0460823074230196E-11</v>
      </c>
      <c r="F24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Miyaguchi</dc:creator>
  <cp:lastModifiedBy>Andrew Miyaguchi</cp:lastModifiedBy>
  <dcterms:created xsi:type="dcterms:W3CDTF">2017-12-06T02:11:13Z</dcterms:created>
  <dcterms:modified xsi:type="dcterms:W3CDTF">2017-12-06T21:04:44Z</dcterms:modified>
</cp:coreProperties>
</file>