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\Phy_op\work_function\"/>
    </mc:Choice>
  </mc:AlternateContent>
  <xr:revisionPtr revIDLastSave="0" documentId="13_ncr:1_{8FCD999F-8901-4BE2-9E3D-370F82B033E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O39" i="1"/>
  <c r="L39" i="1"/>
  <c r="P38" i="1"/>
  <c r="P39" i="1" s="1"/>
  <c r="O38" i="1"/>
  <c r="N38" i="1"/>
  <c r="N39" i="1" s="1"/>
  <c r="M38" i="1"/>
  <c r="M39" i="1" s="1"/>
  <c r="G23" i="1"/>
  <c r="D23" i="1"/>
  <c r="B23" i="1"/>
  <c r="B14" i="1"/>
  <c r="E22" i="1"/>
  <c r="E23" i="1" s="1"/>
  <c r="F22" i="1"/>
  <c r="F23" i="1" s="1"/>
  <c r="D22" i="1"/>
  <c r="C22" i="1"/>
  <c r="C23" i="1" s="1"/>
  <c r="C9" i="1"/>
  <c r="D9" i="1"/>
  <c r="E9" i="1"/>
  <c r="F9" i="1"/>
  <c r="G9" i="1"/>
  <c r="H9" i="1"/>
  <c r="B9" i="1"/>
  <c r="G13" i="1" s="1"/>
  <c r="C8" i="1"/>
  <c r="D8" i="1"/>
  <c r="E8" i="1"/>
  <c r="F8" i="1"/>
  <c r="G8" i="1"/>
  <c r="H8" i="1"/>
  <c r="B8" i="1"/>
  <c r="F13" i="1" s="1"/>
  <c r="C7" i="1"/>
  <c r="D7" i="1"/>
  <c r="E7" i="1"/>
  <c r="F7" i="1"/>
  <c r="G7" i="1"/>
  <c r="H7" i="1"/>
  <c r="B7" i="1"/>
  <c r="E13" i="1" s="1"/>
  <c r="C6" i="1"/>
  <c r="D6" i="1"/>
  <c r="E6" i="1"/>
  <c r="F6" i="1"/>
  <c r="G6" i="1"/>
  <c r="H6" i="1"/>
  <c r="B6" i="1"/>
  <c r="D13" i="1" s="1"/>
  <c r="H5" i="1"/>
  <c r="C5" i="1"/>
  <c r="D5" i="1"/>
  <c r="E5" i="1"/>
  <c r="F5" i="1"/>
  <c r="G5" i="1"/>
  <c r="B5" i="1"/>
  <c r="C14" i="1" s="1"/>
  <c r="C4" i="1"/>
  <c r="D4" i="1"/>
  <c r="E4" i="1"/>
  <c r="F4" i="1"/>
  <c r="G4" i="1"/>
  <c r="H4" i="1"/>
  <c r="B4" i="1"/>
  <c r="B13" i="1" s="1"/>
  <c r="D14" i="1" l="1"/>
  <c r="E14" i="1"/>
  <c r="F14" i="1"/>
  <c r="F17" i="1" s="1"/>
  <c r="G14" i="1"/>
  <c r="G17" i="1" s="1"/>
  <c r="C13" i="1"/>
  <c r="E17" i="1"/>
  <c r="D17" i="1"/>
  <c r="C17" i="1"/>
  <c r="B17" i="1"/>
  <c r="B27" i="1" l="1"/>
  <c r="B30" i="1"/>
</calcChain>
</file>

<file path=xl/sharedStrings.xml><?xml version="1.0" encoding="utf-8"?>
<sst xmlns="http://schemas.openxmlformats.org/spreadsheetml/2006/main" count="17" uniqueCount="16">
  <si>
    <t>T</t>
    <phoneticPr fontId="1" type="noConversion"/>
  </si>
  <si>
    <t>sqrt(Ua')</t>
    <phoneticPr fontId="1" type="noConversion"/>
  </si>
  <si>
    <t>log(Ue'1)</t>
    <phoneticPr fontId="1" type="noConversion"/>
  </si>
  <si>
    <t>log(Ue'2)</t>
    <phoneticPr fontId="1" type="noConversion"/>
  </si>
  <si>
    <t>log(Ue'3)</t>
    <phoneticPr fontId="1" type="noConversion"/>
  </si>
  <si>
    <t>log(Ue'4)</t>
    <phoneticPr fontId="1" type="noConversion"/>
  </si>
  <si>
    <t>log(Ue'5)</t>
    <phoneticPr fontId="1" type="noConversion"/>
  </si>
  <si>
    <t>log(Ue'6)</t>
    <phoneticPr fontId="1" type="noConversion"/>
  </si>
  <si>
    <t>Ue'</t>
    <phoneticPr fontId="1" type="noConversion"/>
  </si>
  <si>
    <t>T</t>
    <phoneticPr fontId="1" type="noConversion"/>
  </si>
  <si>
    <t>log10(Ue/T^2)</t>
    <phoneticPr fontId="1" type="noConversion"/>
  </si>
  <si>
    <t>r</t>
    <phoneticPr fontId="1" type="noConversion"/>
  </si>
  <si>
    <t>截距</t>
    <phoneticPr fontId="1" type="noConversion"/>
  </si>
  <si>
    <t>斜率/5039</t>
    <phoneticPr fontId="1" type="noConversion"/>
  </si>
  <si>
    <t>-1/T</t>
    <phoneticPr fontId="1" type="noConversion"/>
  </si>
  <si>
    <t>对应温度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</si>
</sst>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曲线</a:t>
            </a:r>
          </a:p>
        </c:rich>
      </c:tx>
      <c:layout>
        <c:manualLayout>
          <c:xMode val="edge"/>
          <c:yMode val="edge"/>
          <c:x val="0.51540796806121603"/>
          <c:y val="1.784667078377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2108529245911"/>
          <c:y val="0.13309355827045094"/>
          <c:w val="0.56745203413886824"/>
          <c:h val="0.72014037982555645"/>
        </c:manualLayout>
      </c:layout>
      <c:scatterChart>
        <c:scatterStyle val="lineMarker"/>
        <c:varyColors val="0"/>
        <c:ser>
          <c:idx val="5"/>
          <c:order val="0"/>
          <c:tx>
            <c:v>I_f=0.50A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89055654082365"/>
                  <c:y val="-4.2212624156713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-0.6599526823386066</c:v>
                </c:pt>
                <c:pt idx="1">
                  <c:v>-0.6520848134983086</c:v>
                </c:pt>
                <c:pt idx="2">
                  <c:v>-0.64493179365114939</c:v>
                </c:pt>
                <c:pt idx="3">
                  <c:v>-0.63770606203576907</c:v>
                </c:pt>
                <c:pt idx="4">
                  <c:v>-0.63096977819084676</c:v>
                </c:pt>
                <c:pt idx="5">
                  <c:v>-0.62305824285324141</c:v>
                </c:pt>
                <c:pt idx="6">
                  <c:v>-0.61546738450575145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6F-4857-91C9-78054B78FEB8}"/>
            </c:ext>
          </c:extLst>
        </c:ser>
        <c:ser>
          <c:idx val="4"/>
          <c:order val="1"/>
          <c:tx>
            <c:v>I_f=0.53A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1868327640839"/>
                  <c:y val="-2.0634457299956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-0.96345094552084776</c:v>
                </c:pt>
                <c:pt idx="1">
                  <c:v>-0.95577392288731744</c:v>
                </c:pt>
                <c:pt idx="2">
                  <c:v>-0.94842304152746015</c:v>
                </c:pt>
                <c:pt idx="3">
                  <c:v>-0.94055018749203922</c:v>
                </c:pt>
                <c:pt idx="4">
                  <c:v>-0.9337486380310378</c:v>
                </c:pt>
                <c:pt idx="5">
                  <c:v>-0.92617171559889133</c:v>
                </c:pt>
                <c:pt idx="6">
                  <c:v>-0.91847267375519515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6F-4857-91C9-78054B78FEB8}"/>
            </c:ext>
          </c:extLst>
        </c:ser>
        <c:ser>
          <c:idx val="3"/>
          <c:order val="2"/>
          <c:tx>
            <c:v>I_f=0.56A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29800409430311"/>
                  <c:y val="-9.37938584885848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-1.2974833025618495</c:v>
                </c:pt>
                <c:pt idx="1">
                  <c:v>-1.290051983489239</c:v>
                </c:pt>
                <c:pt idx="2">
                  <c:v>-1.2824127031445396</c:v>
                </c:pt>
                <c:pt idx="3">
                  <c:v>-1.2748236985808628</c:v>
                </c:pt>
                <c:pt idx="4">
                  <c:v>-1.2677671197795022</c:v>
                </c:pt>
                <c:pt idx="5">
                  <c:v>-1.2597952644925503</c:v>
                </c:pt>
                <c:pt idx="6">
                  <c:v>-1.2509597312965428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6F-4857-91C9-78054B78FEB8}"/>
            </c:ext>
          </c:extLst>
        </c:ser>
        <c:ser>
          <c:idx val="2"/>
          <c:order val="3"/>
          <c:tx>
            <c:v>I_f=0.59A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87121458065589"/>
                  <c:y val="6.6050090599470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-1.6259852597080884</c:v>
                </c:pt>
                <c:pt idx="1">
                  <c:v>-1.6178027896225464</c:v>
                </c:pt>
                <c:pt idx="2">
                  <c:v>-1.6092414712612828</c:v>
                </c:pt>
                <c:pt idx="3">
                  <c:v>-1.6024075659618833</c:v>
                </c:pt>
                <c:pt idx="4">
                  <c:v>-1.5951662833800619</c:v>
                </c:pt>
                <c:pt idx="5">
                  <c:v>-1.5855280503706972</c:v>
                </c:pt>
                <c:pt idx="6">
                  <c:v>-1.5774101601485178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F-4857-91C9-78054B78FEB8}"/>
            </c:ext>
          </c:extLst>
        </c:ser>
        <c:ser>
          <c:idx val="1"/>
          <c:order val="4"/>
          <c:tx>
            <c:v>I_f=0.62A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00172787104286"/>
                  <c:y val="-1.49662134737587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-2.0438315695246367</c:v>
                </c:pt>
                <c:pt idx="1">
                  <c:v>-2.034798298974088</c:v>
                </c:pt>
                <c:pt idx="2">
                  <c:v>-2.0268721464003012</c:v>
                </c:pt>
                <c:pt idx="3">
                  <c:v>-2.0177287669604316</c:v>
                </c:pt>
                <c:pt idx="4">
                  <c:v>-2.0096611452123985</c:v>
                </c:pt>
                <c:pt idx="5">
                  <c:v>-2.000869458712629</c:v>
                </c:pt>
                <c:pt idx="6">
                  <c:v>-1.9909742579130898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F-4857-91C9-78054B78FEB8}"/>
            </c:ext>
          </c:extLst>
        </c:ser>
        <c:ser>
          <c:idx val="0"/>
          <c:order val="5"/>
          <c:tx>
            <c:v>I_f=0.65A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29800409430311"/>
                  <c:y val="4.43215432297280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-2.4881166390211256</c:v>
                </c:pt>
                <c:pt idx="1">
                  <c:v>-2.4801720062242811</c:v>
                </c:pt>
                <c:pt idx="2">
                  <c:v>-2.4710832997223453</c:v>
                </c:pt>
                <c:pt idx="3">
                  <c:v>-2.4621809049267256</c:v>
                </c:pt>
                <c:pt idx="4">
                  <c:v>-2.4534573365218688</c:v>
                </c:pt>
                <c:pt idx="5">
                  <c:v>-2.4449055514216811</c:v>
                </c:pt>
                <c:pt idx="6">
                  <c:v>-2.4353339357479107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F-4857-91C9-78054B7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90432"/>
        <c:axId val="1284805264"/>
      </c:scatterChart>
      <c:valAx>
        <c:axId val="11666904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05264"/>
        <c:crossesAt val="-10"/>
        <c:crossBetween val="midCat"/>
      </c:valAx>
      <c:valAx>
        <c:axId val="1284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6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52318880670769E-2"/>
          <c:y val="0.12729436029185898"/>
          <c:w val="0.76080801532725495"/>
          <c:h val="0.685880583558397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Sheet1!$B$23:$G$23</c:f>
              <c:numCache>
                <c:formatCode>General</c:formatCode>
                <c:ptCount val="6"/>
                <c:pt idx="0">
                  <c:v>-5.7937427578215526E-4</c:v>
                </c:pt>
                <c:pt idx="1">
                  <c:v>-5.631264782070053E-4</c:v>
                </c:pt>
                <c:pt idx="2">
                  <c:v>-5.472255663784612E-4</c:v>
                </c:pt>
                <c:pt idx="3">
                  <c:v>-5.3118028258791034E-4</c:v>
                </c:pt>
                <c:pt idx="4">
                  <c:v>-5.1797368693670361E-4</c:v>
                </c:pt>
                <c:pt idx="5">
                  <c:v>-5.0632911392405066E-4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-9.0154944948287969</c:v>
                </c:pt>
                <c:pt idx="1">
                  <c:v>-8.5949205362939658</c:v>
                </c:pt>
                <c:pt idx="2">
                  <c:v>-8.1977142414152517</c:v>
                </c:pt>
                <c:pt idx="3">
                  <c:v>-7.8932926383386368</c:v>
                </c:pt>
                <c:pt idx="4">
                  <c:v>-7.5794448608361478</c:v>
                </c:pt>
                <c:pt idx="5">
                  <c:v>-7.2949171456583759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3-4FDA-93D1-A9123ED3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54704"/>
        <c:axId val="1436755248"/>
      </c:scatterChart>
      <c:valAx>
        <c:axId val="14367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5248"/>
        <c:crosses val="autoZero"/>
        <c:crossBetween val="midCat"/>
      </c:valAx>
      <c:valAx>
        <c:axId val="14367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7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149975</xdr:colOff>
      <xdr:row>10</xdr:row>
      <xdr:rowOff>150585</xdr:rowOff>
    </xdr:from>
    <xdr:to>
      <xdr:col>20</xdr:col>
      <xdr:colOff>472966</xdr:colOff>
      <xdr:row>31</xdr:row>
      <xdr:rowOff>85734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71801</xdr:colOff>
      <xdr:row>32</xdr:row>
      <xdr:rowOff>17957</xdr:rowOff>
    </xdr:from>
    <xdr:to>
      <xdr:col>10</xdr:col>
      <xdr:colOff>563216</xdr:colOff>
      <xdr:row>53</xdr:row>
      <xdr:rowOff>79513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35</xdr:row>
      <xdr:rowOff>0</xdr:rowOff>
    </xdr:from>
    <xdr:to>
      <xdr:col>20</xdr:col>
      <xdr:colOff>606726</xdr:colOff>
      <xdr:row>37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5E5DAAFA-F231-443F-A843-35704A917E14}"/>
            </a:ext>
          </a:extLst>
        </xdr:cNvPr>
        <xdr:cNvCxnSpPr/>
      </xdr:nvCxnSpPr>
      <xdr:spPr>
        <a:xfrm flipH="1" flipV="1">
          <a:off x="12818745" y="6408420"/>
          <a:ext cx="292401" cy="3733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36</xdr:row>
      <xdr:rowOff>13335</xdr:rowOff>
    </xdr:from>
    <xdr:to>
      <xdr:col>21</xdr:col>
      <xdr:colOff>2877</xdr:colOff>
      <xdr:row>36</xdr:row>
      <xdr:rowOff>186908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45AF66F8-A7C3-4AD0-9CA6-3CEF069BDE96}"/>
            </a:ext>
          </a:extLst>
        </xdr:cNvPr>
        <xdr:cNvCxnSpPr/>
      </xdr:nvCxnSpPr>
      <xdr:spPr>
        <a:xfrm flipH="1" flipV="1">
          <a:off x="12504420" y="6604635"/>
          <a:ext cx="612477" cy="1735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391498</xdr:colOff>
      <xdr:row>29</xdr:row>
      <xdr:rowOff>76943</xdr:rowOff>
    </xdr:from>
    <xdr:to>
      <xdr:col>15</xdr:col>
      <xdr:colOff>110779</xdr:colOff>
      <xdr:row>30</xdr:row>
      <xdr:rowOff>153319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49FE749-7A9F-4A5E-8430-071C33CB5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5953" y="5789315"/>
          <a:ext cx="328881" cy="260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52839</xdr:colOff>
      <xdr:row>11</xdr:row>
      <xdr:rowOff>104983</xdr:rowOff>
    </xdr:from>
    <xdr:to>
      <xdr:col>15</xdr:col>
      <xdr:colOff>280285</xdr:colOff>
      <xdr:row>12</xdr:row>
      <xdr:rowOff>181542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61C8480-A92E-4F29-BC2B-15E6751F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7294" y="2128224"/>
          <a:ext cx="837046" cy="260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442679</xdr:colOff>
      <xdr:row>19</xdr:row>
      <xdr:rowOff>32858</xdr:rowOff>
    </xdr:from>
    <xdr:to>
      <xdr:col>10</xdr:col>
      <xdr:colOff>148157</xdr:colOff>
      <xdr:row>20</xdr:row>
      <xdr:rowOff>28489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D8D7562-D0D2-48CD-9FCD-76099E35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9134" y="3905920"/>
          <a:ext cx="315078" cy="17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topLeftCell="A25" zoomScale="115" zoomScaleNormal="115" workbookViewId="0">
      <selection activeCell="G29" sqref="G29"/>
    </sheetView>
  </sheetViews>
  <sheetFormatPr defaultRowHeight="14.4" x14ac:dyDescent="0.25"/>
  <cols>
    <col min="1" max="1" width="13.44140625" customWidth="1"/>
    <col min="20" max="20" width="15.109375" customWidth="1"/>
  </cols>
  <sheetData>
    <row r="1" spans="1:19" x14ac:dyDescent="0.25">
      <c r="M1" t="s">
        <v>8</v>
      </c>
    </row>
    <row r="2" spans="1:19" x14ac:dyDescent="0.25">
      <c r="M2" s="2">
        <v>3.25</v>
      </c>
      <c r="N2" s="2">
        <v>3.31</v>
      </c>
      <c r="O2" s="2">
        <v>3.38</v>
      </c>
      <c r="P2" s="2">
        <v>3.45</v>
      </c>
      <c r="Q2" s="2">
        <v>3.52</v>
      </c>
      <c r="R2" s="2">
        <v>3.59</v>
      </c>
      <c r="S2" s="2">
        <v>3.67</v>
      </c>
    </row>
    <row r="3" spans="1:19" x14ac:dyDescent="0.25">
      <c r="A3" t="s">
        <v>1</v>
      </c>
      <c r="B3" s="7">
        <v>6</v>
      </c>
      <c r="C3" s="7">
        <v>7</v>
      </c>
      <c r="D3" s="7">
        <v>8</v>
      </c>
      <c r="E3" s="7">
        <v>9</v>
      </c>
      <c r="F3" s="7">
        <v>10</v>
      </c>
      <c r="G3" s="7">
        <v>11</v>
      </c>
      <c r="H3" s="7">
        <v>12</v>
      </c>
      <c r="J3" t="s">
        <v>9</v>
      </c>
      <c r="M3" s="2">
        <v>9.0399999999999991</v>
      </c>
      <c r="N3" s="2">
        <v>9.23</v>
      </c>
      <c r="O3" s="2">
        <v>9.4</v>
      </c>
      <c r="P3" s="2">
        <v>9.6</v>
      </c>
      <c r="Q3" s="2">
        <v>9.7799999999999994</v>
      </c>
      <c r="R3" s="2">
        <v>9.98</v>
      </c>
      <c r="S3" s="2">
        <v>10.210000000000001</v>
      </c>
    </row>
    <row r="4" spans="1:19" x14ac:dyDescent="0.25">
      <c r="A4" t="s">
        <v>2</v>
      </c>
      <c r="B4" s="7">
        <f t="shared" ref="B4:H9" si="0">LOG10(M2)-3</f>
        <v>-2.4881166390211256</v>
      </c>
      <c r="C4" s="7">
        <f t="shared" si="0"/>
        <v>-2.4801720062242811</v>
      </c>
      <c r="D4" s="7">
        <f t="shared" si="0"/>
        <v>-2.4710832997223453</v>
      </c>
      <c r="E4" s="7">
        <f t="shared" si="0"/>
        <v>-2.4621809049267256</v>
      </c>
      <c r="F4" s="7">
        <f t="shared" si="0"/>
        <v>-2.4534573365218688</v>
      </c>
      <c r="G4" s="7">
        <f t="shared" si="0"/>
        <v>-2.4449055514216811</v>
      </c>
      <c r="H4" s="7">
        <f t="shared" si="0"/>
        <v>-2.4353339357479107</v>
      </c>
      <c r="J4">
        <v>1726</v>
      </c>
      <c r="M4" s="2">
        <v>23.66</v>
      </c>
      <c r="N4" s="2">
        <v>24.11</v>
      </c>
      <c r="O4" s="2">
        <v>24.59</v>
      </c>
      <c r="P4" s="2">
        <v>24.98</v>
      </c>
      <c r="Q4" s="2">
        <v>25.4</v>
      </c>
      <c r="R4" s="2">
        <v>25.97</v>
      </c>
      <c r="S4" s="2">
        <v>26.46</v>
      </c>
    </row>
    <row r="5" spans="1:19" x14ac:dyDescent="0.25">
      <c r="A5" t="s">
        <v>3</v>
      </c>
      <c r="B5" s="7">
        <f t="shared" si="0"/>
        <v>-2.0438315695246367</v>
      </c>
      <c r="C5" s="7">
        <f t="shared" si="0"/>
        <v>-2.034798298974088</v>
      </c>
      <c r="D5" s="7">
        <f t="shared" si="0"/>
        <v>-2.0268721464003012</v>
      </c>
      <c r="E5" s="7">
        <f t="shared" si="0"/>
        <v>-2.0177287669604316</v>
      </c>
      <c r="F5" s="7">
        <f t="shared" si="0"/>
        <v>-2.0096611452123985</v>
      </c>
      <c r="G5" s="7">
        <f t="shared" si="0"/>
        <v>-2.000869458712629</v>
      </c>
      <c r="H5" s="7">
        <f t="shared" si="0"/>
        <v>-1.9909742579130898</v>
      </c>
      <c r="J5">
        <v>1775.8</v>
      </c>
      <c r="M5" s="2">
        <v>50.41</v>
      </c>
      <c r="N5" s="2">
        <v>51.28</v>
      </c>
      <c r="O5" s="2">
        <v>52.19</v>
      </c>
      <c r="P5" s="2">
        <v>53.11</v>
      </c>
      <c r="Q5" s="2">
        <v>53.98</v>
      </c>
      <c r="R5" s="2">
        <v>54.98</v>
      </c>
      <c r="S5" s="2">
        <v>56.11</v>
      </c>
    </row>
    <row r="6" spans="1:19" x14ac:dyDescent="0.25">
      <c r="A6" t="s">
        <v>4</v>
      </c>
      <c r="B6" s="7">
        <f t="shared" si="0"/>
        <v>-1.6259852597080884</v>
      </c>
      <c r="C6" s="7">
        <f t="shared" si="0"/>
        <v>-1.6178027896225464</v>
      </c>
      <c r="D6" s="7">
        <f t="shared" si="0"/>
        <v>-1.6092414712612828</v>
      </c>
      <c r="E6" s="7">
        <f t="shared" si="0"/>
        <v>-1.6024075659618833</v>
      </c>
      <c r="F6" s="7">
        <f t="shared" si="0"/>
        <v>-1.5951662833800619</v>
      </c>
      <c r="G6" s="7">
        <f t="shared" si="0"/>
        <v>-1.5855280503706972</v>
      </c>
      <c r="H6" s="7">
        <f t="shared" si="0"/>
        <v>-1.5774101601485178</v>
      </c>
      <c r="J6">
        <v>1827.4</v>
      </c>
      <c r="M6" s="2">
        <v>108.78</v>
      </c>
      <c r="N6" s="2">
        <v>110.72</v>
      </c>
      <c r="O6" s="2">
        <v>112.61</v>
      </c>
      <c r="P6" s="2">
        <v>114.67</v>
      </c>
      <c r="Q6" s="2">
        <v>116.48</v>
      </c>
      <c r="R6" s="2">
        <v>118.53</v>
      </c>
      <c r="S6" s="2">
        <v>120.65</v>
      </c>
    </row>
    <row r="7" spans="1:19" x14ac:dyDescent="0.25">
      <c r="A7" t="s">
        <v>5</v>
      </c>
      <c r="B7" s="7">
        <f t="shared" si="0"/>
        <v>-1.2974833025618495</v>
      </c>
      <c r="C7" s="7">
        <f t="shared" si="0"/>
        <v>-1.290051983489239</v>
      </c>
      <c r="D7" s="7">
        <f t="shared" si="0"/>
        <v>-1.2824127031445396</v>
      </c>
      <c r="E7" s="7">
        <f t="shared" si="0"/>
        <v>-1.2748236985808628</v>
      </c>
      <c r="F7" s="7">
        <f t="shared" si="0"/>
        <v>-1.2677671197795022</v>
      </c>
      <c r="G7" s="7">
        <f t="shared" si="0"/>
        <v>-1.2597952644925503</v>
      </c>
      <c r="H7" s="7">
        <f t="shared" si="0"/>
        <v>-1.2509597312965428</v>
      </c>
      <c r="J7">
        <v>1882.6</v>
      </c>
      <c r="M7" s="2">
        <v>218.8</v>
      </c>
      <c r="N7" s="2">
        <v>222.8</v>
      </c>
      <c r="O7" s="2">
        <v>226.5</v>
      </c>
      <c r="P7" s="2">
        <v>230.3</v>
      </c>
      <c r="Q7" s="2">
        <v>233.9</v>
      </c>
      <c r="R7" s="2">
        <v>238.2</v>
      </c>
      <c r="S7" s="2">
        <v>242.4</v>
      </c>
    </row>
    <row r="8" spans="1:19" x14ac:dyDescent="0.25">
      <c r="A8" t="s">
        <v>6</v>
      </c>
      <c r="B8" s="7">
        <f t="shared" si="0"/>
        <v>-0.96345094552084776</v>
      </c>
      <c r="C8" s="7">
        <f t="shared" si="0"/>
        <v>-0.95577392288731744</v>
      </c>
      <c r="D8" s="7">
        <f t="shared" si="0"/>
        <v>-0.94842304152746015</v>
      </c>
      <c r="E8" s="7">
        <f t="shared" si="0"/>
        <v>-0.94055018749203922</v>
      </c>
      <c r="F8" s="7">
        <f t="shared" si="0"/>
        <v>-0.9337486380310378</v>
      </c>
      <c r="G8" s="7">
        <f t="shared" si="0"/>
        <v>-0.92617171559889133</v>
      </c>
      <c r="H8" s="7">
        <f t="shared" si="0"/>
        <v>-0.91847267375519515</v>
      </c>
      <c r="J8">
        <v>1930.6</v>
      </c>
    </row>
    <row r="9" spans="1:19" x14ac:dyDescent="0.25">
      <c r="A9" t="s">
        <v>7</v>
      </c>
      <c r="B9" s="7">
        <f t="shared" si="0"/>
        <v>-0.6599526823386066</v>
      </c>
      <c r="C9" s="7">
        <f t="shared" si="0"/>
        <v>-0.6520848134983086</v>
      </c>
      <c r="D9" s="7">
        <f t="shared" si="0"/>
        <v>-0.64493179365114939</v>
      </c>
      <c r="E9" s="7">
        <f t="shared" si="0"/>
        <v>-0.63770606203576907</v>
      </c>
      <c r="F9" s="7">
        <f t="shared" si="0"/>
        <v>-0.63096977819084676</v>
      </c>
      <c r="G9" s="7">
        <f t="shared" si="0"/>
        <v>-0.62305824285324141</v>
      </c>
      <c r="H9" s="7">
        <f t="shared" si="0"/>
        <v>-0.61546738450575145</v>
      </c>
      <c r="J9">
        <v>1975</v>
      </c>
    </row>
    <row r="13" spans="1:19" x14ac:dyDescent="0.25">
      <c r="A13" t="s">
        <v>11</v>
      </c>
      <c r="B13">
        <f>CORREL(B4:H4,B3:H3)</f>
        <v>0.99984116842064097</v>
      </c>
      <c r="C13">
        <f>CORREL(B5:H5,B3:H3)</f>
        <v>0.99967730582369929</v>
      </c>
      <c r="D13">
        <f>CORREL(B6:H6,B3:H3)</f>
        <v>0.99925621325203196</v>
      </c>
      <c r="E13">
        <f>CORREL(B7:H7,B3:H3)</f>
        <v>0.99960170454529118</v>
      </c>
      <c r="F13">
        <f>CORREL(B8:H8,B3:H3)</f>
        <v>0.99991021445392647</v>
      </c>
      <c r="G13">
        <f>CORREL(B9:H9,B3:H3)</f>
        <v>0.99981403215932763</v>
      </c>
    </row>
    <row r="14" spans="1:19" x14ac:dyDescent="0.25">
      <c r="A14" t="s">
        <v>12</v>
      </c>
      <c r="B14">
        <f>INTERCEPT(B4:H4,B3:H3)</f>
        <v>-2.5414129120704159</v>
      </c>
      <c r="C14">
        <f>INTERCEPT(B5:H5,B3:H3)</f>
        <v>-2.0961324329892657</v>
      </c>
      <c r="D14">
        <f>INTERCEPT(B6:H6,B3:H3)</f>
        <v>-1.6740470002637498</v>
      </c>
      <c r="E14">
        <f>INTERCEPT(B7:H7,B3:H3)</f>
        <v>-1.3437765296346198</v>
      </c>
      <c r="F14">
        <f>INTERCEPT(B8:H8,B3:H3)</f>
        <v>-1.0080602571279731</v>
      </c>
      <c r="G14">
        <f>INTERCEPT(B9:H9,B3:H3)</f>
        <v>-0.70378294573341837</v>
      </c>
    </row>
    <row r="17" spans="1:19" x14ac:dyDescent="0.25">
      <c r="A17" t="s">
        <v>10</v>
      </c>
      <c r="B17">
        <f>B14-2*LOG10(B22)</f>
        <v>-9.0154944948287969</v>
      </c>
      <c r="C17">
        <f t="shared" ref="C17:G17" si="1">C14-2*LOG10(C22)</f>
        <v>-8.5949205362939658</v>
      </c>
      <c r="D17">
        <f t="shared" si="1"/>
        <v>-8.1977142414152517</v>
      </c>
      <c r="E17">
        <f t="shared" si="1"/>
        <v>-7.8932926383386368</v>
      </c>
      <c r="F17">
        <f t="shared" si="1"/>
        <v>-7.5794448608361478</v>
      </c>
      <c r="G17">
        <f t="shared" si="1"/>
        <v>-7.2949171456583759</v>
      </c>
    </row>
    <row r="18" spans="1:19" ht="44.4" customHeight="1" x14ac:dyDescent="0.25"/>
    <row r="19" spans="1:19" x14ac:dyDescent="0.25">
      <c r="S19" s="6"/>
    </row>
    <row r="22" spans="1:19" x14ac:dyDescent="0.25">
      <c r="A22" t="s">
        <v>0</v>
      </c>
      <c r="B22">
        <v>1726</v>
      </c>
      <c r="C22">
        <f>1726+0.6*(1809-1726)</f>
        <v>1775.8</v>
      </c>
      <c r="D22">
        <f>1809+0.2*(1901-1809)</f>
        <v>1827.4</v>
      </c>
      <c r="E22">
        <f>1901-0.2*(1901-1809)</f>
        <v>1882.6</v>
      </c>
      <c r="F22">
        <f>1901+0.4*(1975-1901)</f>
        <v>1930.6</v>
      </c>
      <c r="G22">
        <v>1975</v>
      </c>
    </row>
    <row r="23" spans="1:19" x14ac:dyDescent="0.25">
      <c r="A23" s="1" t="s">
        <v>14</v>
      </c>
      <c r="B23">
        <f t="shared" ref="B23:G23" si="2">-1/B22</f>
        <v>-5.7937427578215526E-4</v>
      </c>
      <c r="C23">
        <f t="shared" si="2"/>
        <v>-5.631264782070053E-4</v>
      </c>
      <c r="D23">
        <f t="shared" si="2"/>
        <v>-5.472255663784612E-4</v>
      </c>
      <c r="E23">
        <f t="shared" si="2"/>
        <v>-5.3118028258791034E-4</v>
      </c>
      <c r="F23">
        <f t="shared" si="2"/>
        <v>-5.1797368693670361E-4</v>
      </c>
      <c r="G23">
        <f t="shared" si="2"/>
        <v>-5.0632911392405066E-4</v>
      </c>
    </row>
    <row r="27" spans="1:19" x14ac:dyDescent="0.25">
      <c r="A27" t="s">
        <v>13</v>
      </c>
      <c r="B27">
        <f>SLOPE(B17:G17,B23:G23)/5039</f>
        <v>4.5922513037128789</v>
      </c>
    </row>
    <row r="30" spans="1:19" x14ac:dyDescent="0.25">
      <c r="A30" t="s">
        <v>11</v>
      </c>
      <c r="B30">
        <f>CORREL(B17:G17,B23:G23)</f>
        <v>0.99908189148130844</v>
      </c>
    </row>
    <row r="35" spans="12:28" ht="15" thickBot="1" x14ac:dyDescent="0.3"/>
    <row r="36" spans="12:28" x14ac:dyDescent="0.25">
      <c r="T36" s="10" t="s">
        <v>15</v>
      </c>
      <c r="U36" s="12"/>
      <c r="V36" s="14"/>
      <c r="W36" s="8"/>
      <c r="X36" s="8"/>
      <c r="Y36" s="8"/>
      <c r="Z36" s="8"/>
      <c r="AA36" s="8"/>
      <c r="AB36" s="8"/>
    </row>
    <row r="37" spans="12:28" ht="15" thickBot="1" x14ac:dyDescent="0.3">
      <c r="T37" s="11"/>
      <c r="U37" s="13"/>
      <c r="V37" s="15"/>
      <c r="W37" s="9"/>
      <c r="X37" s="9"/>
      <c r="Y37" s="9"/>
      <c r="Z37" s="9"/>
      <c r="AA37" s="9"/>
      <c r="AB37" s="9"/>
    </row>
    <row r="38" spans="12:28" ht="15" thickBot="1" x14ac:dyDescent="0.3">
      <c r="L38" s="7">
        <v>1726</v>
      </c>
      <c r="M38" s="7">
        <f>1726+0.6*(1809-1726)</f>
        <v>1775.8</v>
      </c>
      <c r="N38" s="7">
        <f>1809+0.2*(1901-1809)</f>
        <v>1827.4</v>
      </c>
      <c r="O38" s="7">
        <f>1901-0.2*(1901-1809)</f>
        <v>1882.6</v>
      </c>
      <c r="P38" s="7">
        <f>1901+0.4*(1975-1901)</f>
        <v>1930.6</v>
      </c>
      <c r="Q38" s="7">
        <v>1975</v>
      </c>
      <c r="T38" s="3">
        <v>1726</v>
      </c>
      <c r="U38" s="4"/>
      <c r="V38" s="4">
        <v>3.25</v>
      </c>
      <c r="W38" s="5">
        <v>3.31</v>
      </c>
      <c r="X38" s="5">
        <v>3.38</v>
      </c>
      <c r="Y38" s="5">
        <v>3.45</v>
      </c>
      <c r="Z38" s="5">
        <v>3.52</v>
      </c>
      <c r="AA38" s="5">
        <v>3.59</v>
      </c>
      <c r="AB38" s="5">
        <v>3.67</v>
      </c>
    </row>
    <row r="39" spans="12:28" ht="15" thickBot="1" x14ac:dyDescent="0.3">
      <c r="L39" s="7">
        <f t="shared" ref="L39:Q39" si="3">-1/L38</f>
        <v>-5.7937427578215526E-4</v>
      </c>
      <c r="M39" s="7">
        <f t="shared" si="3"/>
        <v>-5.631264782070053E-4</v>
      </c>
      <c r="N39" s="7">
        <f t="shared" si="3"/>
        <v>-5.472255663784612E-4</v>
      </c>
      <c r="O39" s="7">
        <f t="shared" si="3"/>
        <v>-5.3118028258791034E-4</v>
      </c>
      <c r="P39" s="7">
        <f t="shared" si="3"/>
        <v>-5.1797368693670361E-4</v>
      </c>
      <c r="Q39" s="7">
        <f t="shared" si="3"/>
        <v>-5.0632911392405066E-4</v>
      </c>
      <c r="T39" s="3">
        <v>1775.8</v>
      </c>
      <c r="U39" s="4"/>
      <c r="V39" s="4">
        <v>9.0399999999999991</v>
      </c>
      <c r="W39" s="5">
        <v>9.23</v>
      </c>
      <c r="X39" s="5">
        <v>9.4</v>
      </c>
      <c r="Y39" s="5">
        <v>9.6</v>
      </c>
      <c r="Z39" s="5">
        <v>9.7799999999999994</v>
      </c>
      <c r="AA39" s="5">
        <v>9.98</v>
      </c>
      <c r="AB39" s="5">
        <v>10.210000000000001</v>
      </c>
    </row>
    <row r="40" spans="12:28" ht="15" thickBot="1" x14ac:dyDescent="0.3">
      <c r="L40" s="7">
        <v>-2.5414129120704159</v>
      </c>
      <c r="M40" s="7">
        <v>-2.0961324329892657</v>
      </c>
      <c r="N40" s="7">
        <v>-1.6740470002637498</v>
      </c>
      <c r="O40" s="7">
        <v>-1.3437765296346198</v>
      </c>
      <c r="P40" s="7">
        <v>-1.0080602571279731</v>
      </c>
      <c r="Q40" s="7">
        <v>-0.70378294573341837</v>
      </c>
      <c r="T40" s="3">
        <v>1827.4</v>
      </c>
      <c r="U40" s="4"/>
      <c r="V40" s="4">
        <v>23.66</v>
      </c>
      <c r="W40" s="5">
        <v>24.11</v>
      </c>
      <c r="X40" s="5">
        <v>24.59</v>
      </c>
      <c r="Y40" s="5">
        <v>24.98</v>
      </c>
      <c r="Z40" s="5">
        <v>25.4</v>
      </c>
      <c r="AA40" s="5">
        <v>25.97</v>
      </c>
      <c r="AB40" s="5">
        <v>26.46</v>
      </c>
    </row>
    <row r="41" spans="12:28" ht="15" thickBot="1" x14ac:dyDescent="0.3">
      <c r="L41" s="7">
        <v>0.99984116842064097</v>
      </c>
      <c r="M41" s="7">
        <v>0.99967730582369929</v>
      </c>
      <c r="N41" s="7">
        <v>0.99925621325203196</v>
      </c>
      <c r="O41" s="7">
        <v>0.99960170454529118</v>
      </c>
      <c r="P41" s="7">
        <v>0.99991021445392647</v>
      </c>
      <c r="Q41" s="7">
        <v>0.99981403215932763</v>
      </c>
      <c r="T41" s="3">
        <v>1882.6</v>
      </c>
      <c r="U41" s="4"/>
      <c r="V41" s="4">
        <v>50.41</v>
      </c>
      <c r="W41" s="5">
        <v>51.28</v>
      </c>
      <c r="X41" s="5">
        <v>52.19</v>
      </c>
      <c r="Y41" s="5">
        <v>53.11</v>
      </c>
      <c r="Z41" s="5">
        <v>53.98</v>
      </c>
      <c r="AA41" s="5">
        <v>54.98</v>
      </c>
      <c r="AB41" s="5">
        <v>56.11</v>
      </c>
    </row>
    <row r="42" spans="12:28" ht="15" thickBot="1" x14ac:dyDescent="0.3">
      <c r="T42" s="3">
        <v>1930.6</v>
      </c>
      <c r="U42" s="4"/>
      <c r="V42" s="4">
        <v>108.78</v>
      </c>
      <c r="W42" s="5">
        <v>110.72</v>
      </c>
      <c r="X42" s="5">
        <v>112.61</v>
      </c>
      <c r="Y42" s="5">
        <v>114.67</v>
      </c>
      <c r="Z42" s="5">
        <v>116.48</v>
      </c>
      <c r="AA42" s="5">
        <v>118.53</v>
      </c>
      <c r="AB42" s="5">
        <v>120.65</v>
      </c>
    </row>
    <row r="43" spans="12:28" ht="15" thickBot="1" x14ac:dyDescent="0.3">
      <c r="T43" s="3">
        <v>1975</v>
      </c>
      <c r="U43" s="4"/>
      <c r="V43" s="4">
        <v>218.8</v>
      </c>
      <c r="W43" s="5">
        <v>222.8</v>
      </c>
      <c r="X43" s="5">
        <v>226.5</v>
      </c>
      <c r="Y43" s="5">
        <v>230.3</v>
      </c>
      <c r="Z43" s="5">
        <v>233.9</v>
      </c>
      <c r="AA43" s="5">
        <v>238.2</v>
      </c>
      <c r="AB43" s="5">
        <v>242.4</v>
      </c>
    </row>
  </sheetData>
  <mergeCells count="9">
    <mergeCell ref="Z36:Z37"/>
    <mergeCell ref="AA36:AA37"/>
    <mergeCell ref="AB36:AB37"/>
    <mergeCell ref="T36:T37"/>
    <mergeCell ref="U36:U37"/>
    <mergeCell ref="V36:V37"/>
    <mergeCell ref="W36:W37"/>
    <mergeCell ref="X36:X37"/>
    <mergeCell ref="Y36:Y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XHHYYY</cp:lastModifiedBy>
  <dcterms:created xsi:type="dcterms:W3CDTF">2022-02-24T07:55:31Z</dcterms:created>
  <dcterms:modified xsi:type="dcterms:W3CDTF">2022-02-28T08:50:15Z</dcterms:modified>
</cp:coreProperties>
</file>