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My Life\OneDrive\Company\X High Intell\Opportunity\"/>
    </mc:Choice>
  </mc:AlternateContent>
  <xr:revisionPtr revIDLastSave="0" documentId="8_{FD5A7158-774F-4142-ADDC-EB96DA917A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OUBLE STRATEGY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K40" i="1"/>
  <c r="J40" i="1"/>
  <c r="I40" i="1"/>
  <c r="H40" i="1"/>
  <c r="G40" i="1"/>
  <c r="F40" i="1"/>
  <c r="E40" i="1"/>
  <c r="D40" i="1"/>
  <c r="C40" i="1"/>
  <c r="B40" i="1"/>
  <c r="N39" i="1"/>
  <c r="K39" i="1"/>
  <c r="J39" i="1"/>
  <c r="I39" i="1"/>
  <c r="H39" i="1"/>
  <c r="G39" i="1"/>
  <c r="F39" i="1"/>
  <c r="E39" i="1"/>
  <c r="D39" i="1"/>
  <c r="C39" i="1"/>
  <c r="B39" i="1"/>
  <c r="N38" i="1"/>
  <c r="K38" i="1"/>
  <c r="J38" i="1"/>
  <c r="I38" i="1"/>
  <c r="H38" i="1"/>
  <c r="G38" i="1"/>
  <c r="F38" i="1"/>
  <c r="E38" i="1"/>
  <c r="D38" i="1"/>
  <c r="C38" i="1"/>
  <c r="B38" i="1"/>
  <c r="N37" i="1"/>
  <c r="K37" i="1"/>
  <c r="J37" i="1"/>
  <c r="I37" i="1"/>
  <c r="H37" i="1"/>
  <c r="G37" i="1"/>
  <c r="F37" i="1"/>
  <c r="E37" i="1"/>
  <c r="D37" i="1"/>
  <c r="C37" i="1"/>
  <c r="B37" i="1"/>
  <c r="N36" i="1"/>
  <c r="K36" i="1"/>
  <c r="J36" i="1"/>
  <c r="I36" i="1"/>
  <c r="H36" i="1"/>
  <c r="G36" i="1"/>
  <c r="F36" i="1"/>
  <c r="E36" i="1"/>
  <c r="D36" i="1"/>
  <c r="C36" i="1"/>
  <c r="B36" i="1"/>
  <c r="N35" i="1"/>
  <c r="K35" i="1"/>
  <c r="J35" i="1"/>
  <c r="I35" i="1"/>
  <c r="H35" i="1"/>
  <c r="G35" i="1"/>
  <c r="F35" i="1"/>
  <c r="E35" i="1"/>
  <c r="D35" i="1"/>
  <c r="C35" i="1"/>
  <c r="B35" i="1"/>
  <c r="N34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 High Intell</author>
  </authors>
  <commentList>
    <comment ref="K15" authorId="0" shapeId="0" xr:uid="{E1DE3505-CBDE-45F8-B844-6A6923A35E78}">
      <text>
        <r>
          <rPr>
            <sz val="9"/>
            <color indexed="81"/>
            <rFont val="Tahoma"/>
            <family val="2"/>
          </rPr>
          <t>The net profit if win</t>
        </r>
      </text>
    </comment>
    <comment ref="B16" authorId="0" shapeId="0" xr:uid="{87C5FE08-32B3-4D4C-8C29-E73ACBD61DA4}">
      <text>
        <r>
          <rPr>
            <sz val="9"/>
            <color indexed="81"/>
            <rFont val="Tahoma"/>
            <family val="2"/>
          </rPr>
          <t xml:space="preserve">Enter your value
</t>
        </r>
      </text>
    </comment>
    <comment ref="K32" authorId="0" shapeId="0" xr:uid="{F587448E-83D9-49A6-8A8A-724EAB47ECF3}">
      <text>
        <r>
          <rPr>
            <sz val="9"/>
            <color indexed="81"/>
            <rFont val="Tahoma"/>
            <family val="2"/>
          </rPr>
          <t>The net profit if win</t>
        </r>
      </text>
    </comment>
    <comment ref="B33" authorId="0" shapeId="0" xr:uid="{01FCD0F7-C86D-404F-AE9F-2568A4BFB1F6}">
      <text>
        <r>
          <rPr>
            <sz val="9"/>
            <color indexed="81"/>
            <rFont val="Tahoma"/>
            <family val="2"/>
          </rPr>
          <t xml:space="preserve">Enter your value
</t>
        </r>
      </text>
    </comment>
  </commentList>
</comments>
</file>

<file path=xl/sharedStrings.xml><?xml version="1.0" encoding="utf-8"?>
<sst xmlns="http://schemas.openxmlformats.org/spreadsheetml/2006/main" count="29" uniqueCount="19">
  <si>
    <t>Quantity</t>
  </si>
  <si>
    <t>Quote</t>
  </si>
  <si>
    <t>Entry Price</t>
  </si>
  <si>
    <t>MIN_PRICE_CHANGE_PERCENT</t>
  </si>
  <si>
    <t>LOSS_SERIES_MIN_PRICE_CHANGE_MULTIPLIER</t>
  </si>
  <si>
    <t>Try</t>
  </si>
  <si>
    <t>Parameters</t>
  </si>
  <si>
    <t>QUANTITY</t>
  </si>
  <si>
    <t>Exit Price</t>
  </si>
  <si>
    <t>∑ Quantity</t>
  </si>
  <si>
    <t>∑(Quote)</t>
  </si>
  <si>
    <t>Average Price</t>
  </si>
  <si>
    <t>ENTRY_DIFF_PERCENT</t>
  </si>
  <si>
    <t>LOSS_SERIES_ENTRY_DIFF_MULTIPLIER</t>
  </si>
  <si>
    <t>∑ Profit</t>
  </si>
  <si>
    <t>Profit / Loss</t>
  </si>
  <si>
    <t>SELL SERIES LOSS</t>
  </si>
  <si>
    <t>BUY SERIES LOSS</t>
  </si>
  <si>
    <t>DOUBLE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</si>
</sst>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2" fontId="5" fillId="0" borderId="0" xfId="0" applyNumberFormat="1" applyFont="1"/>
    <xf numFmtId="164" fontId="6" fillId="0" borderId="0" xfId="0" applyNumberFormat="1" applyFont="1"/>
    <xf numFmtId="2" fontId="4" fillId="0" borderId="0" xfId="0" applyNumberFormat="1" applyFont="1"/>
    <xf numFmtId="2" fontId="5" fillId="0" borderId="1" xfId="0" applyNumberFormat="1" applyFont="1" applyBorder="1"/>
    <xf numFmtId="0" fontId="2" fillId="0" borderId="0" xfId="0" applyFont="1" applyAlignment="1">
      <alignment horizontal="right" vertical="center"/>
    </xf>
    <xf numFmtId="0" fontId="2" fillId="0" borderId="9" xfId="0" applyFont="1" applyBorder="1" applyAlignment="1">
      <alignment vertical="center"/>
    </xf>
    <xf numFmtId="165" fontId="2" fillId="0" borderId="0" xfId="0" applyNumberFormat="1" applyFont="1"/>
    <xf numFmtId="165" fontId="6" fillId="0" borderId="0" xfId="0" applyNumberFormat="1" applyFont="1"/>
    <xf numFmtId="165" fontId="5" fillId="0" borderId="0" xfId="0" applyNumberFormat="1" applyFont="1"/>
    <xf numFmtId="0" fontId="1" fillId="2" borderId="4" xfId="0" applyFont="1" applyFill="1" applyBorder="1"/>
    <xf numFmtId="0" fontId="0" fillId="2" borderId="0" xfId="0" applyFill="1"/>
    <xf numFmtId="0" fontId="0" fillId="2" borderId="0" xfId="0" applyFill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130394</xdr:colOff>
      <xdr:row>29</xdr:row>
      <xdr:rowOff>38592</xdr:rowOff>
    </xdr:from>
    <xdr:ext cx="2914650" cy="2369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CAE3BE2-428F-6600-F0DD-4E59F15E729D}"/>
                </a:ext>
              </a:extLst>
            </xdr:cNvPr>
            <xdr:cNvSpPr txBox="1"/>
          </xdr:nvSpPr>
          <xdr:spPr>
            <a:xfrm>
              <a:off x="130394" y="2610342"/>
              <a:ext cx="2914650" cy="236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800" b="0"/>
                <a:t>Entry Price 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800" b="0" i="1">
                          <a:latin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sz="8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  <m:r>
                    <a:rPr lang="en-US" sz="8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800" b="0" i="1">
                          <a:latin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sz="8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n-US" sz="800" b="0" i="1">
                          <a:latin typeface="Cambria Math" panose="02040503050406030204" pitchFamily="18" charset="0"/>
                        </a:rPr>
                        <m:t>−1</m:t>
                      </m:r>
                    </m:sub>
                  </m:sSub>
                  <m:r>
                    <a:rPr lang="en-US" sz="800" b="0" i="1">
                      <a:latin typeface="Cambria Math" panose="02040503050406030204" pitchFamily="18" charset="0"/>
                    </a:rPr>
                    <m:t>∗</m:t>
                  </m:r>
                  <m:d>
                    <m:dPr>
                      <m:ctrlPr>
                        <a:rPr lang="en-US" sz="8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800" b="0" i="1">
                          <a:latin typeface="Cambria Math" panose="02040503050406030204" pitchFamily="18" charset="0"/>
                        </a:rPr>
                        <m:t>1+</m:t>
                      </m:r>
                      <m:f>
                        <m:fPr>
                          <m:ctrlPr>
                            <a:rPr lang="en-US" sz="8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8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num>
                        <m:den>
                          <m:r>
                            <a:rPr lang="en-US" sz="800" b="0" i="1">
                              <a:latin typeface="Cambria Math" panose="02040503050406030204" pitchFamily="18" charset="0"/>
                            </a:rPr>
                            <m:t>100</m:t>
                          </m:r>
                        </m:den>
                      </m:f>
                      <m:r>
                        <a:rPr lang="en-US" sz="800" b="0" i="1">
                          <a:latin typeface="Cambria Math" panose="02040503050406030204" pitchFamily="18" charset="0"/>
                        </a:rPr>
                        <m:t>∗</m:t>
                      </m:r>
                      <m:sSubSup>
                        <m:sSubSupPr>
                          <m:ctrlPr>
                            <a:rPr lang="en-US" sz="8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800" b="0" i="1">
                              <a:latin typeface="Cambria Math" panose="02040503050406030204" pitchFamily="18" charset="0"/>
                            </a:rPr>
                            <m:t>𝑀</m:t>
                          </m:r>
                        </m:e>
                        <m:sub>
                          <m:r>
                            <a:rPr lang="en-US" sz="8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  <m:sup>
                          <m:r>
                            <a:rPr lang="en-US" sz="800" b="0" i="1">
                              <a:latin typeface="Cambria Math" panose="02040503050406030204" pitchFamily="18" charset="0"/>
                            </a:rPr>
                            <m:t>𝑡</m:t>
                          </m:r>
                          <m:r>
                            <a:rPr lang="en-US" sz="800" b="0" i="1">
                              <a:latin typeface="Cambria Math" panose="02040503050406030204" pitchFamily="18" charset="0"/>
                            </a:rPr>
                            <m:t>−1</m:t>
                          </m:r>
                        </m:sup>
                      </m:sSubSup>
                    </m:e>
                  </m:d>
                  <m:r>
                    <a:rPr lang="en-US" sz="800" b="0" i="0">
                      <a:latin typeface="Cambria Math" panose="02040503050406030204" pitchFamily="18" charset="0"/>
                    </a:rPr>
                    <m:t>∗</m:t>
                  </m:r>
                  <m:d>
                    <m:dPr>
                      <m:ctrlPr>
                        <a:rPr lang="en-US" sz="8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800" b="0" i="0">
                          <a:latin typeface="Cambria Math" panose="02040503050406030204" pitchFamily="18" charset="0"/>
                        </a:rPr>
                        <m:t>1+</m:t>
                      </m:r>
                      <m:f>
                        <m:fPr>
                          <m:ctrlPr>
                            <a:rPr lang="en-US" sz="8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n-US" sz="800" b="0" i="0">
                              <a:latin typeface="Cambria Math" panose="02040503050406030204" pitchFamily="18" charset="0"/>
                            </a:rPr>
                            <m:t>E</m:t>
                          </m:r>
                        </m:num>
                        <m:den>
                          <m:r>
                            <a:rPr lang="en-US" sz="800" b="0" i="0">
                              <a:latin typeface="Cambria Math" panose="02040503050406030204" pitchFamily="18" charset="0"/>
                            </a:rPr>
                            <m:t>100</m:t>
                          </m:r>
                        </m:den>
                      </m:f>
                      <m:r>
                        <a:rPr lang="en-US" sz="800" b="0" i="0">
                          <a:latin typeface="Cambria Math" panose="02040503050406030204" pitchFamily="18" charset="0"/>
                        </a:rPr>
                        <m:t> ∗</m:t>
                      </m:r>
                      <m:sSubSup>
                        <m:sSubSupPr>
                          <m:ctrlPr>
                            <a:rPr lang="en-US" sz="8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m:rPr>
                              <m:sty m:val="p"/>
                            </m:rPr>
                            <a:rPr lang="en-US" sz="800" b="0" i="0">
                              <a:latin typeface="Cambria Math" panose="02040503050406030204" pitchFamily="18" charset="0"/>
                            </a:rPr>
                            <m:t>M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800" b="0" i="0">
                              <a:latin typeface="Cambria Math" panose="02040503050406030204" pitchFamily="18" charset="0"/>
                            </a:rPr>
                            <m:t>e</m:t>
                          </m:r>
                        </m:sub>
                        <m:sup>
                          <m:r>
                            <m:rPr>
                              <m:sty m:val="p"/>
                            </m:rPr>
                            <a:rPr lang="en-US" sz="800" b="0" i="0">
                              <a:latin typeface="Cambria Math" panose="02040503050406030204" pitchFamily="18" charset="0"/>
                            </a:rPr>
                            <m:t>t</m:t>
                          </m:r>
                          <m:r>
                            <a:rPr lang="en-US" sz="800" b="0" i="0">
                              <a:latin typeface="Cambria Math" panose="02040503050406030204" pitchFamily="18" charset="0"/>
                            </a:rPr>
                            <m:t>−1</m:t>
                          </m:r>
                        </m:sup>
                      </m:sSubSup>
                    </m:e>
                  </m:d>
                </m:oMath>
              </a14:m>
              <a:endParaRPr lang="en-US" sz="8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CAE3BE2-428F-6600-F0DD-4E59F15E729D}"/>
                </a:ext>
              </a:extLst>
            </xdr:cNvPr>
            <xdr:cNvSpPr txBox="1"/>
          </xdr:nvSpPr>
          <xdr:spPr>
            <a:xfrm>
              <a:off x="130394" y="2610342"/>
              <a:ext cx="2914650" cy="236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800" b="0"/>
                <a:t>Entry Price = </a:t>
              </a:r>
              <a:r>
                <a:rPr lang="en-US" sz="800" b="0" i="0">
                  <a:latin typeface="Cambria Math" panose="02040503050406030204" pitchFamily="18" charset="0"/>
                </a:rPr>
                <a:t>𝑃_𝑡=𝑃_(𝑡−1)∗(1+𝐶/100∗𝑀_𝑐^(𝑡−1) )∗(1+E/100  ∗M_e^(t−1) )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1</xdr:col>
      <xdr:colOff>30054</xdr:colOff>
      <xdr:row>11</xdr:row>
      <xdr:rowOff>17738</xdr:rowOff>
    </xdr:from>
    <xdr:ext cx="1079078" cy="1272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AE3E4B8-7A76-9645-EF12-6B620FBD3690}"/>
                </a:ext>
              </a:extLst>
            </xdr:cNvPr>
            <xdr:cNvSpPr txBox="1"/>
          </xdr:nvSpPr>
          <xdr:spPr>
            <a:xfrm>
              <a:off x="639654" y="2419352"/>
              <a:ext cx="1079078" cy="127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800" b="0" i="1">
                        <a:latin typeface="Cambria Math" panose="02040503050406030204" pitchFamily="18" charset="0"/>
                      </a:rPr>
                      <m:t>𝑄𝑈𝐴𝑁𝑇𝐼𝑇𝑌</m:t>
                    </m:r>
                    <m:r>
                      <a:rPr lang="en-US" sz="800" b="0" i="1">
                        <a:latin typeface="Cambria Math" panose="02040503050406030204" pitchFamily="18" charset="0"/>
                      </a:rPr>
                      <m:t> ∗</m:t>
                    </m:r>
                    <m:sSup>
                      <m:sSup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AE3E4B8-7A76-9645-EF12-6B620FBD3690}"/>
                </a:ext>
              </a:extLst>
            </xdr:cNvPr>
            <xdr:cNvSpPr txBox="1"/>
          </xdr:nvSpPr>
          <xdr:spPr>
            <a:xfrm>
              <a:off x="639654" y="2419352"/>
              <a:ext cx="1079078" cy="1272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𝑄_𝑡=𝑄𝑈𝐴𝑁𝑇𝐼𝑇𝑌 ∗2^(𝑡−1)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6</xdr:col>
      <xdr:colOff>514350</xdr:colOff>
      <xdr:row>28</xdr:row>
      <xdr:rowOff>171449</xdr:rowOff>
    </xdr:from>
    <xdr:ext cx="2306272" cy="276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820C761-5771-3E54-491A-AD75CD51B54C}"/>
                </a:ext>
              </a:extLst>
            </xdr:cNvPr>
            <xdr:cNvSpPr txBox="1"/>
          </xdr:nvSpPr>
          <xdr:spPr>
            <a:xfrm>
              <a:off x="4439964" y="2573063"/>
              <a:ext cx="2306272" cy="276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𝑒𝑥𝑖𝑡</m:t>
                        </m:r>
                      </m:sub>
                    </m:sSub>
                    <m:r>
                      <a:rPr lang="en-US" sz="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8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num>
                          <m:den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bSup>
                      </m:e>
                    </m:d>
                    <m:r>
                      <a:rPr lang="en-US" sz="8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  <m:sup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bSup>
                      </m:e>
                    </m:d>
                  </m:oMath>
                </m:oMathPara>
              </a14:m>
              <a:endParaRPr lang="en-US" sz="800" b="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820C761-5771-3E54-491A-AD75CD51B54C}"/>
                </a:ext>
              </a:extLst>
            </xdr:cNvPr>
            <xdr:cNvSpPr txBox="1"/>
          </xdr:nvSpPr>
          <xdr:spPr>
            <a:xfrm>
              <a:off x="4439964" y="2573063"/>
              <a:ext cx="2306272" cy="276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𝑃_𝑒𝑥𝑖𝑡=𝑃_𝑡∗(1−𝐶/100∗𝑀_𝑐^(𝑡−1) )∗(1−𝐸/100∗𝑀_𝑒^(𝑡−1) )</a:t>
              </a:r>
              <a:endParaRPr lang="en-US" sz="800" b="0"/>
            </a:p>
          </xdr:txBody>
        </xdr:sp>
      </mc:Fallback>
    </mc:AlternateContent>
    <xdr:clientData/>
  </xdr:oneCellAnchor>
  <xdr:oneCellAnchor>
    <xdr:from>
      <xdr:col>4</xdr:col>
      <xdr:colOff>599418</xdr:colOff>
      <xdr:row>6</xdr:row>
      <xdr:rowOff>68974</xdr:rowOff>
    </xdr:from>
    <xdr:ext cx="196400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8166831-8D9B-0D4C-8159-05FD8633AD02}"/>
                </a:ext>
              </a:extLst>
            </xdr:cNvPr>
            <xdr:cNvSpPr txBox="1"/>
          </xdr:nvSpPr>
          <xdr:spPr>
            <a:xfrm>
              <a:off x="3152118" y="1211974"/>
              <a:ext cx="196400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8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8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8166831-8D9B-0D4C-8159-05FD8633AD02}"/>
                </a:ext>
              </a:extLst>
            </xdr:cNvPr>
            <xdr:cNvSpPr txBox="1"/>
          </xdr:nvSpPr>
          <xdr:spPr>
            <a:xfrm>
              <a:off x="3152118" y="1211974"/>
              <a:ext cx="196400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𝐸=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4</xdr:col>
      <xdr:colOff>542761</xdr:colOff>
      <xdr:row>7</xdr:row>
      <xdr:rowOff>60928</xdr:rowOff>
    </xdr:from>
    <xdr:ext cx="256737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2FAD17C-A4E0-9C91-C94B-CED360EAC754}"/>
                </a:ext>
              </a:extLst>
            </xdr:cNvPr>
            <xdr:cNvSpPr txBox="1"/>
          </xdr:nvSpPr>
          <xdr:spPr>
            <a:xfrm>
              <a:off x="3095461" y="1461103"/>
              <a:ext cx="25673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sz="8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2FAD17C-A4E0-9C91-C94B-CED360EAC754}"/>
                </a:ext>
              </a:extLst>
            </xdr:cNvPr>
            <xdr:cNvSpPr txBox="1"/>
          </xdr:nvSpPr>
          <xdr:spPr>
            <a:xfrm>
              <a:off x="3095461" y="1461103"/>
              <a:ext cx="25673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𝑀_𝑒=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4</xdr:col>
      <xdr:colOff>546045</xdr:colOff>
      <xdr:row>5</xdr:row>
      <xdr:rowOff>61421</xdr:rowOff>
    </xdr:from>
    <xdr:ext cx="254044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3BFE985-7302-88C1-32F9-B8A13BCEA600}"/>
                </a:ext>
              </a:extLst>
            </xdr:cNvPr>
            <xdr:cNvSpPr txBox="1"/>
          </xdr:nvSpPr>
          <xdr:spPr>
            <a:xfrm>
              <a:off x="3098745" y="690071"/>
              <a:ext cx="25404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sz="8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800" b="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3BFE985-7302-88C1-32F9-B8A13BCEA600}"/>
                </a:ext>
              </a:extLst>
            </xdr:cNvPr>
            <xdr:cNvSpPr txBox="1"/>
          </xdr:nvSpPr>
          <xdr:spPr>
            <a:xfrm>
              <a:off x="3098745" y="690071"/>
              <a:ext cx="254044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𝑀_𝑐=</a:t>
              </a:r>
              <a:endParaRPr lang="en-US" sz="800" b="0"/>
            </a:p>
          </xdr:txBody>
        </xdr:sp>
      </mc:Fallback>
    </mc:AlternateContent>
    <xdr:clientData/>
  </xdr:oneCellAnchor>
  <xdr:oneCellAnchor>
    <xdr:from>
      <xdr:col>4</xdr:col>
      <xdr:colOff>604180</xdr:colOff>
      <xdr:row>4</xdr:row>
      <xdr:rowOff>84248</xdr:rowOff>
    </xdr:from>
    <xdr:ext cx="194027" cy="125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5B68004-B5FA-A7AE-7FA9-DD96FE9F2519}"/>
                </a:ext>
              </a:extLst>
            </xdr:cNvPr>
            <xdr:cNvSpPr txBox="1"/>
          </xdr:nvSpPr>
          <xdr:spPr>
            <a:xfrm>
              <a:off x="3156880" y="455723"/>
              <a:ext cx="19402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8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8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5B68004-B5FA-A7AE-7FA9-DD96FE9F2519}"/>
                </a:ext>
              </a:extLst>
            </xdr:cNvPr>
            <xdr:cNvSpPr txBox="1"/>
          </xdr:nvSpPr>
          <xdr:spPr>
            <a:xfrm>
              <a:off x="3156880" y="455723"/>
              <a:ext cx="194027" cy="125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𝐶=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0</xdr:col>
      <xdr:colOff>607719</xdr:colOff>
      <xdr:row>12</xdr:row>
      <xdr:rowOff>36954</xdr:rowOff>
    </xdr:from>
    <xdr:ext cx="2278851" cy="2369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4532E754-F007-4AD4-9FF1-61DA71C6AD7E}"/>
                </a:ext>
              </a:extLst>
            </xdr:cNvPr>
            <xdr:cNvSpPr txBox="1"/>
          </xdr:nvSpPr>
          <xdr:spPr>
            <a:xfrm>
              <a:off x="607719" y="2764388"/>
              <a:ext cx="2278851" cy="236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8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num>
                          <m:den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bSup>
                      </m:e>
                    </m:d>
                    <m:r>
                      <a:rPr lang="en-US" sz="800" b="0" i="0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800" b="0" i="0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n-US" sz="800" b="0" i="0">
                                <a:latin typeface="Cambria Math" panose="02040503050406030204" pitchFamily="18" charset="0"/>
                              </a:rPr>
                              <m:t>E</m:t>
                            </m:r>
                          </m:num>
                          <m:den>
                            <m:r>
                              <a:rPr lang="en-US" sz="800" b="0" i="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  <m:r>
                          <a:rPr lang="en-US" sz="800" b="0" i="0">
                            <a:latin typeface="Cambria Math" panose="02040503050406030204" pitchFamily="18" charset="0"/>
                          </a:rPr>
                          <m:t> ∗</m:t>
                        </m:r>
                        <m:sSubSup>
                          <m:sSubSupPr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sz="800" b="0" i="0">
                                <a:latin typeface="Cambria Math" panose="02040503050406030204" pitchFamily="18" charset="0"/>
                              </a:rPr>
                              <m:t>M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800" b="0" i="0">
                                <a:latin typeface="Cambria Math" panose="02040503050406030204" pitchFamily="18" charset="0"/>
                              </a:rPr>
                              <m:t>e</m:t>
                            </m:r>
                          </m:sub>
                          <m:sup>
                            <m:r>
                              <m:rPr>
                                <m:sty m:val="p"/>
                              </m:rPr>
                              <a:rPr lang="en-US" sz="800" b="0" i="0">
                                <a:latin typeface="Cambria Math" panose="02040503050406030204" pitchFamily="18" charset="0"/>
                              </a:rPr>
                              <m:t>t</m:t>
                            </m:r>
                            <m:r>
                              <a:rPr lang="en-US" sz="800" b="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bSup>
                      </m:e>
                    </m:d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4532E754-F007-4AD4-9FF1-61DA71C6AD7E}"/>
                </a:ext>
              </a:extLst>
            </xdr:cNvPr>
            <xdr:cNvSpPr txBox="1"/>
          </xdr:nvSpPr>
          <xdr:spPr>
            <a:xfrm>
              <a:off x="607719" y="2764388"/>
              <a:ext cx="2278851" cy="236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𝑃_𝑡=𝑃_(𝑡−1)∗(1−𝐶/100∗𝑀_𝑐^(𝑡−1) )∗(1−E/100  ∗M_e^(t−1) )</a:t>
              </a:r>
              <a:endParaRPr lang="en-US" sz="800"/>
            </a:p>
          </xdr:txBody>
        </xdr:sp>
      </mc:Fallback>
    </mc:AlternateContent>
    <xdr:clientData/>
  </xdr:oneCellAnchor>
  <xdr:oneCellAnchor>
    <xdr:from>
      <xdr:col>6</xdr:col>
      <xdr:colOff>514350</xdr:colOff>
      <xdr:row>12</xdr:row>
      <xdr:rowOff>42863</xdr:rowOff>
    </xdr:from>
    <xdr:ext cx="2220480" cy="276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FD9B783-3749-4128-9E77-46298136166B}"/>
                </a:ext>
              </a:extLst>
            </xdr:cNvPr>
            <xdr:cNvSpPr txBox="1"/>
          </xdr:nvSpPr>
          <xdr:spPr>
            <a:xfrm>
              <a:off x="4439964" y="2770297"/>
              <a:ext cx="2220480" cy="276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𝑒𝑥𝑖𝑡</m:t>
                        </m:r>
                      </m:sub>
                    </m:sSub>
                    <m:r>
                      <a:rPr lang="en-US" sz="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8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1+</m:t>
                        </m:r>
                        <m:f>
                          <m:fPr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num>
                          <m:den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bSup>
                      </m:e>
                    </m:d>
                    <m:r>
                      <a:rPr lang="en-US" sz="8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n-US" sz="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1+</m:t>
                        </m:r>
                        <m:f>
                          <m:fPr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  <m:r>
                          <a:rPr lang="en-US" sz="800" b="0" i="1">
                            <a:latin typeface="Cambria Math" panose="02040503050406030204" pitchFamily="18" charset="0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8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  <m:sup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8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bSup>
                      </m:e>
                    </m:d>
                  </m:oMath>
                </m:oMathPara>
              </a14:m>
              <a:endParaRPr lang="en-US" sz="800" b="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FD9B783-3749-4128-9E77-46298136166B}"/>
                </a:ext>
              </a:extLst>
            </xdr:cNvPr>
            <xdr:cNvSpPr txBox="1"/>
          </xdr:nvSpPr>
          <xdr:spPr>
            <a:xfrm>
              <a:off x="4439964" y="2770297"/>
              <a:ext cx="2220480" cy="276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800" b="0" i="0">
                  <a:latin typeface="Cambria Math" panose="02040503050406030204" pitchFamily="18" charset="0"/>
                </a:rPr>
                <a:t>𝑃_𝑒𝑥𝑖𝑡=𝑃_𝑡∗(1+𝐶/100∗𝑀_𝑐^(𝑡−1) )∗(1+𝐸/100∗𝑀_𝑒^(𝑡−1) )</a:t>
              </a:r>
              <a:endParaRPr lang="en-US" sz="8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42"/>
  <sheetViews>
    <sheetView tabSelected="1" topLeftCell="A4" zoomScale="145" zoomScaleNormal="145" workbookViewId="0">
      <selection activeCell="J10" sqref="J10"/>
    </sheetView>
  </sheetViews>
  <sheetFormatPr defaultRowHeight="14.4" x14ac:dyDescent="0.3"/>
  <cols>
    <col min="2" max="2" width="9.33203125" customWidth="1"/>
    <col min="4" max="5" width="10.109375" customWidth="1"/>
    <col min="6" max="6" width="9.88671875" customWidth="1"/>
    <col min="7" max="7" width="11.33203125" customWidth="1"/>
    <col min="8" max="8" width="9.5546875" bestFit="1" customWidth="1"/>
    <col min="9" max="10" width="9.5546875" customWidth="1"/>
    <col min="11" max="11" width="11.77734375" customWidth="1"/>
  </cols>
  <sheetData>
    <row r="1" spans="1:11" ht="25.8" x14ac:dyDescent="0.5">
      <c r="A1" s="31" t="s">
        <v>18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15" thickBot="1" x14ac:dyDescent="0.35"/>
    <row r="3" spans="1:11" x14ac:dyDescent="0.3">
      <c r="A3" s="1"/>
      <c r="B3" s="29" t="s">
        <v>6</v>
      </c>
      <c r="C3" s="30"/>
      <c r="D3" s="30"/>
      <c r="E3" s="30"/>
      <c r="F3" s="19"/>
    </row>
    <row r="4" spans="1:11" ht="20.399999999999999" customHeight="1" x14ac:dyDescent="0.3">
      <c r="B4" s="22" t="s">
        <v>7</v>
      </c>
      <c r="C4" s="23"/>
      <c r="D4" s="23"/>
      <c r="E4" s="23"/>
      <c r="F4" s="7">
        <v>5.0000000000000001E-4</v>
      </c>
    </row>
    <row r="5" spans="1:11" ht="20.399999999999999" customHeight="1" x14ac:dyDescent="0.3">
      <c r="B5" s="22" t="s">
        <v>3</v>
      </c>
      <c r="C5" s="23"/>
      <c r="D5" s="23"/>
      <c r="E5" s="23"/>
      <c r="F5" s="7">
        <v>0.45</v>
      </c>
      <c r="G5" s="14">
        <v>0.42</v>
      </c>
    </row>
    <row r="6" spans="1:11" ht="20.399999999999999" customHeight="1" x14ac:dyDescent="0.3">
      <c r="B6" s="22" t="s">
        <v>4</v>
      </c>
      <c r="C6" s="23"/>
      <c r="D6" s="23"/>
      <c r="E6" s="23"/>
      <c r="F6" s="7">
        <v>1.1499999999999999</v>
      </c>
      <c r="G6" s="14">
        <v>1.2</v>
      </c>
    </row>
    <row r="7" spans="1:11" ht="20.399999999999999" customHeight="1" x14ac:dyDescent="0.3">
      <c r="B7" s="22" t="s">
        <v>12</v>
      </c>
      <c r="C7" s="23"/>
      <c r="D7" s="23"/>
      <c r="E7" s="23"/>
      <c r="F7" s="7">
        <v>1.4999999999999999E-2</v>
      </c>
    </row>
    <row r="8" spans="1:11" ht="20.399999999999999" customHeight="1" x14ac:dyDescent="0.3">
      <c r="B8" s="22" t="s">
        <v>13</v>
      </c>
      <c r="C8" s="23"/>
      <c r="D8" s="23"/>
      <c r="E8" s="23"/>
      <c r="F8" s="7">
        <v>1.1000000000000001</v>
      </c>
    </row>
    <row r="9" spans="1:11" ht="15" thickBot="1" x14ac:dyDescent="0.35">
      <c r="B9" s="24"/>
      <c r="C9" s="25"/>
      <c r="D9" s="25"/>
      <c r="E9" s="25"/>
      <c r="F9" s="15"/>
    </row>
    <row r="10" spans="1:11" x14ac:dyDescent="0.3">
      <c r="B10" s="6"/>
      <c r="C10" s="6"/>
      <c r="D10" s="6"/>
      <c r="E10" s="6"/>
      <c r="F10" s="3"/>
    </row>
    <row r="11" spans="1:11" x14ac:dyDescent="0.3">
      <c r="B11" s="2"/>
      <c r="C11" s="2"/>
      <c r="D11" s="2"/>
      <c r="E11" s="2"/>
    </row>
    <row r="12" spans="1:11" x14ac:dyDescent="0.3">
      <c r="A12" s="28" t="s">
        <v>17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</row>
    <row r="13" spans="1:11" x14ac:dyDescent="0.3">
      <c r="A13" s="20"/>
      <c r="B13" s="21"/>
      <c r="C13" s="21"/>
      <c r="D13" s="21"/>
      <c r="E13" s="21"/>
      <c r="F13" s="20"/>
      <c r="G13" s="20"/>
      <c r="H13" s="20"/>
      <c r="I13" s="20"/>
      <c r="J13" s="20"/>
      <c r="K13" s="20"/>
    </row>
    <row r="14" spans="1:11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x14ac:dyDescent="0.3">
      <c r="A15" s="8" t="s">
        <v>5</v>
      </c>
      <c r="B15" s="8" t="s">
        <v>2</v>
      </c>
      <c r="C15" s="8" t="s">
        <v>0</v>
      </c>
      <c r="D15" s="8" t="s">
        <v>1</v>
      </c>
      <c r="E15" s="9" t="s">
        <v>9</v>
      </c>
      <c r="F15" s="9" t="s">
        <v>10</v>
      </c>
      <c r="G15" s="9" t="s">
        <v>11</v>
      </c>
      <c r="H15" s="9" t="s">
        <v>8</v>
      </c>
      <c r="I15" s="26" t="s">
        <v>15</v>
      </c>
      <c r="J15" s="26"/>
      <c r="K15" s="9" t="s">
        <v>14</v>
      </c>
    </row>
    <row r="16" spans="1:11" x14ac:dyDescent="0.3">
      <c r="A16" s="3">
        <v>1</v>
      </c>
      <c r="B16" s="13">
        <v>34047.06</v>
      </c>
      <c r="C16" s="3">
        <f>F4</f>
        <v>5.0000000000000001E-4</v>
      </c>
      <c r="D16" s="4">
        <f>C16*B16</f>
        <v>17.023530000000001</v>
      </c>
      <c r="E16" s="3">
        <f>C16</f>
        <v>5.0000000000000001E-4</v>
      </c>
      <c r="F16" s="12">
        <f>D16</f>
        <v>17.023530000000001</v>
      </c>
      <c r="G16" s="4">
        <f>F16/E16</f>
        <v>34047.06</v>
      </c>
      <c r="H16" s="11">
        <f t="shared" ref="H16:H23" si="0">B16*(1+$F$5/100*$F$6^(A16-1))*(1+$F$7/100*$F$8^(A16-1))</f>
        <v>34205.401810765499</v>
      </c>
      <c r="I16" s="17">
        <f>ABS(B16-H16)*E16</f>
        <v>7.9170905382750789E-2</v>
      </c>
      <c r="J16" s="18">
        <f>IF(ISBLANK(B17)=TRUE, "", -ABS(B16-B17)*E16)</f>
        <v>-9.0891114233323606E-2</v>
      </c>
      <c r="K16" s="16">
        <f>H16*E16-F16</f>
        <v>7.9170905382749623E-2</v>
      </c>
    </row>
    <row r="17" spans="1:11" x14ac:dyDescent="0.3">
      <c r="A17" s="3">
        <v>2</v>
      </c>
      <c r="B17" s="10">
        <f t="shared" ref="B17:B23" si="1">B16*(1-$F$5/100*$F$6^(A17-1)) *(1-$F$7/100*$F$8^(A17-1))</f>
        <v>33865.27777153335</v>
      </c>
      <c r="C17" s="3">
        <f>C16</f>
        <v>5.0000000000000001E-4</v>
      </c>
      <c r="D17" s="4">
        <f t="shared" ref="D17:D23" si="2">C17*B17</f>
        <v>16.932638885766675</v>
      </c>
      <c r="E17" s="3">
        <f>C17+E16</f>
        <v>1E-3</v>
      </c>
      <c r="F17" s="12">
        <f>D17+F16</f>
        <v>33.956168885766672</v>
      </c>
      <c r="G17" s="4">
        <f t="shared" ref="G17:G23" si="3">F17/E17</f>
        <v>33956.168885766674</v>
      </c>
      <c r="H17" s="11">
        <f t="shared" si="0"/>
        <v>34046.147271547394</v>
      </c>
      <c r="I17" s="17">
        <f t="shared" ref="I17:I23" si="4">ABS(B17-H17)*E17</f>
        <v>0.18086950001404331</v>
      </c>
      <c r="J17" s="18">
        <f t="shared" ref="J17:J22" si="5">IF(ISBLANK(B18)=TRUE, "", -ABS(B17-B18)*E17)</f>
        <v>-0.20765070261008806</v>
      </c>
      <c r="K17" s="16">
        <f>H17*E17-F17</f>
        <v>8.9978385780725034E-2</v>
      </c>
    </row>
    <row r="18" spans="1:11" x14ac:dyDescent="0.3">
      <c r="A18" s="3">
        <v>3</v>
      </c>
      <c r="B18" s="10">
        <f t="shared" si="1"/>
        <v>33657.627068923262</v>
      </c>
      <c r="C18" s="3">
        <f t="shared" ref="C18:C23" si="6">C17*2</f>
        <v>1E-3</v>
      </c>
      <c r="D18" s="4">
        <f t="shared" si="2"/>
        <v>33.657627068923262</v>
      </c>
      <c r="E18" s="3">
        <f t="shared" ref="E18:E23" si="7">C18+E17</f>
        <v>2E-3</v>
      </c>
      <c r="F18" s="12">
        <f t="shared" ref="F18:F23" si="8">D18+F17</f>
        <v>67.613795954689934</v>
      </c>
      <c r="G18" s="4">
        <f t="shared" si="3"/>
        <v>33806.897977344968</v>
      </c>
      <c r="H18" s="11">
        <f t="shared" si="0"/>
        <v>33864.077236679193</v>
      </c>
      <c r="I18" s="17">
        <f t="shared" si="4"/>
        <v>0.41290033551186206</v>
      </c>
      <c r="J18" s="18">
        <f t="shared" si="5"/>
        <v>-0.47404890357171825</v>
      </c>
      <c r="K18" s="16">
        <f t="shared" ref="K18:K23" si="9">H18*E18-F18</f>
        <v>0.11435851866845326</v>
      </c>
    </row>
    <row r="19" spans="1:11" x14ac:dyDescent="0.3">
      <c r="A19" s="3">
        <v>4</v>
      </c>
      <c r="B19" s="10">
        <f t="shared" si="1"/>
        <v>33420.602617137403</v>
      </c>
      <c r="C19" s="3">
        <f t="shared" si="6"/>
        <v>2E-3</v>
      </c>
      <c r="D19" s="4">
        <f t="shared" si="2"/>
        <v>66.84120523427481</v>
      </c>
      <c r="E19" s="3">
        <f t="shared" si="7"/>
        <v>4.0000000000000001E-3</v>
      </c>
      <c r="F19" s="12">
        <f t="shared" si="8"/>
        <v>134.45500118896473</v>
      </c>
      <c r="G19" s="4">
        <f t="shared" si="3"/>
        <v>33613.750297241182</v>
      </c>
      <c r="H19" s="11">
        <f t="shared" si="0"/>
        <v>33656.049221622066</v>
      </c>
      <c r="I19" s="17">
        <f t="shared" si="4"/>
        <v>0.94178641793865248</v>
      </c>
      <c r="J19" s="18">
        <f t="shared" si="5"/>
        <v>-1.0812787658060552</v>
      </c>
      <c r="K19" s="16">
        <f t="shared" si="9"/>
        <v>0.16919569752354846</v>
      </c>
    </row>
    <row r="20" spans="1:11" x14ac:dyDescent="0.3">
      <c r="A20" s="3">
        <v>5</v>
      </c>
      <c r="B20" s="10">
        <f t="shared" si="1"/>
        <v>33150.282925685889</v>
      </c>
      <c r="C20" s="3">
        <f t="shared" si="6"/>
        <v>4.0000000000000001E-3</v>
      </c>
      <c r="D20" s="4">
        <f t="shared" si="2"/>
        <v>132.60113170274357</v>
      </c>
      <c r="E20" s="3">
        <f t="shared" si="7"/>
        <v>8.0000000000000002E-3</v>
      </c>
      <c r="F20" s="12">
        <f t="shared" si="8"/>
        <v>267.05613289170833</v>
      </c>
      <c r="G20" s="4">
        <f t="shared" si="3"/>
        <v>33382.016611463543</v>
      </c>
      <c r="H20" s="11">
        <f t="shared" si="0"/>
        <v>33418.530758989997</v>
      </c>
      <c r="I20" s="17">
        <f t="shared" si="4"/>
        <v>2.1459826664328574</v>
      </c>
      <c r="J20" s="18">
        <f t="shared" si="5"/>
        <v>-2.4638609144873334</v>
      </c>
      <c r="K20" s="16">
        <f t="shared" si="9"/>
        <v>0.29211318021162924</v>
      </c>
    </row>
    <row r="21" spans="1:11" x14ac:dyDescent="0.3">
      <c r="A21" s="3">
        <v>6</v>
      </c>
      <c r="B21" s="10">
        <f t="shared" si="1"/>
        <v>32842.300311374973</v>
      </c>
      <c r="C21" s="3">
        <f t="shared" si="6"/>
        <v>8.0000000000000002E-3</v>
      </c>
      <c r="D21" s="4">
        <f t="shared" si="2"/>
        <v>262.73840249099976</v>
      </c>
      <c r="E21" s="3">
        <f t="shared" si="7"/>
        <v>1.6E-2</v>
      </c>
      <c r="F21" s="12">
        <f t="shared" si="8"/>
        <v>529.79453538270809</v>
      </c>
      <c r="G21" s="4">
        <f t="shared" si="3"/>
        <v>33112.158461419254</v>
      </c>
      <c r="H21" s="11">
        <f t="shared" si="0"/>
        <v>33147.565235703703</v>
      </c>
      <c r="I21" s="17">
        <f t="shared" si="4"/>
        <v>4.8842387892596895</v>
      </c>
      <c r="J21" s="18">
        <f t="shared" si="5"/>
        <v>-5.6077526946681902</v>
      </c>
      <c r="K21" s="16">
        <f t="shared" si="9"/>
        <v>0.56650838855114216</v>
      </c>
    </row>
    <row r="22" spans="1:11" x14ac:dyDescent="0.3">
      <c r="A22" s="3">
        <v>7</v>
      </c>
      <c r="B22" s="10">
        <f t="shared" si="1"/>
        <v>32491.815767958211</v>
      </c>
      <c r="C22" s="3">
        <f t="shared" si="6"/>
        <v>1.6E-2</v>
      </c>
      <c r="D22" s="4">
        <f t="shared" si="2"/>
        <v>519.86905228733144</v>
      </c>
      <c r="E22" s="3">
        <f t="shared" si="7"/>
        <v>3.2000000000000001E-2</v>
      </c>
      <c r="F22" s="12">
        <f t="shared" si="8"/>
        <v>1049.6635876700395</v>
      </c>
      <c r="G22" s="4">
        <f t="shared" si="3"/>
        <v>32801.987114688738</v>
      </c>
      <c r="H22" s="11">
        <f t="shared" si="0"/>
        <v>32838.739773434798</v>
      </c>
      <c r="I22" s="17">
        <f t="shared" si="4"/>
        <v>11.101568175250781</v>
      </c>
      <c r="J22" s="18">
        <f t="shared" si="5"/>
        <v>-12.74604345325532</v>
      </c>
      <c r="K22" s="16">
        <f t="shared" si="9"/>
        <v>1.1760850798739284</v>
      </c>
    </row>
    <row r="23" spans="1:11" x14ac:dyDescent="0.3">
      <c r="A23" s="3">
        <v>8</v>
      </c>
      <c r="B23" s="10">
        <f t="shared" si="1"/>
        <v>32093.501910043982</v>
      </c>
      <c r="C23" s="3">
        <f t="shared" si="6"/>
        <v>3.2000000000000001E-2</v>
      </c>
      <c r="D23" s="4">
        <f t="shared" si="2"/>
        <v>1026.9920611214075</v>
      </c>
      <c r="E23" s="3">
        <f t="shared" si="7"/>
        <v>6.4000000000000001E-2</v>
      </c>
      <c r="F23" s="12">
        <f t="shared" si="8"/>
        <v>2076.6556487914468</v>
      </c>
      <c r="G23" s="4">
        <f t="shared" si="3"/>
        <v>32447.744512366357</v>
      </c>
      <c r="H23" s="11">
        <f t="shared" si="0"/>
        <v>32487.157465940039</v>
      </c>
      <c r="I23" s="17">
        <f t="shared" si="4"/>
        <v>25.193955577347662</v>
      </c>
      <c r="J23" s="18" t="str">
        <f>IF(ISBLANK(B28)=TRUE, "", -ABS(B23-B28)*E23)</f>
        <v/>
      </c>
      <c r="K23" s="16">
        <f t="shared" si="9"/>
        <v>2.5224290287155782</v>
      </c>
    </row>
    <row r="24" spans="1:11" x14ac:dyDescent="0.3">
      <c r="A24" s="3"/>
      <c r="B24" s="10"/>
      <c r="C24" s="3"/>
      <c r="D24" s="4"/>
      <c r="E24" s="3"/>
      <c r="F24" s="12"/>
      <c r="G24" s="4"/>
      <c r="H24" s="11"/>
      <c r="I24" s="17"/>
      <c r="J24" s="18"/>
      <c r="K24" s="16"/>
    </row>
    <row r="25" spans="1:11" x14ac:dyDescent="0.3">
      <c r="A25" s="3"/>
      <c r="B25" s="10"/>
      <c r="C25" s="3"/>
      <c r="D25" s="4"/>
      <c r="E25" s="3"/>
      <c r="F25" s="12"/>
      <c r="G25" s="4"/>
      <c r="H25" s="11"/>
      <c r="I25" s="17"/>
      <c r="J25" s="18"/>
      <c r="K25" s="16"/>
    </row>
    <row r="26" spans="1:11" x14ac:dyDescent="0.3">
      <c r="A26" s="3"/>
      <c r="B26" s="10"/>
      <c r="C26" s="3"/>
      <c r="D26" s="4"/>
      <c r="E26" s="3"/>
      <c r="F26" s="12"/>
      <c r="G26" s="4"/>
      <c r="H26" s="11"/>
      <c r="I26" s="17"/>
      <c r="J26" s="18"/>
      <c r="K26" s="16"/>
    </row>
    <row r="27" spans="1:11" x14ac:dyDescent="0.3">
      <c r="A27" s="3"/>
      <c r="B27" s="10"/>
      <c r="C27" s="3"/>
      <c r="D27" s="4"/>
      <c r="E27" s="3"/>
      <c r="F27" s="12"/>
      <c r="G27" s="4"/>
      <c r="H27" s="11"/>
      <c r="I27" s="17"/>
      <c r="J27" s="18"/>
      <c r="K27" s="16"/>
    </row>
    <row r="28" spans="1:11" x14ac:dyDescent="0.3">
      <c r="B28" s="2"/>
      <c r="C28" s="2"/>
      <c r="D28" s="2"/>
      <c r="E28" s="2"/>
    </row>
    <row r="29" spans="1:11" x14ac:dyDescent="0.3">
      <c r="A29" s="27" t="s">
        <v>16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</row>
    <row r="30" spans="1:11" x14ac:dyDescent="0.3">
      <c r="A30" s="20"/>
      <c r="B30" s="21"/>
      <c r="C30" s="21"/>
      <c r="D30" s="21"/>
      <c r="E30" s="21"/>
      <c r="F30" s="20"/>
      <c r="G30" s="20"/>
      <c r="H30" s="20"/>
      <c r="I30" s="20"/>
      <c r="J30" s="20"/>
      <c r="K30" s="20"/>
    </row>
    <row r="31" spans="1:11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x14ac:dyDescent="0.3">
      <c r="A32" s="8" t="s">
        <v>5</v>
      </c>
      <c r="B32" s="8" t="s">
        <v>2</v>
      </c>
      <c r="C32" s="8" t="s">
        <v>0</v>
      </c>
      <c r="D32" s="8" t="s">
        <v>1</v>
      </c>
      <c r="E32" s="9" t="s">
        <v>9</v>
      </c>
      <c r="F32" s="9" t="s">
        <v>10</v>
      </c>
      <c r="G32" s="9" t="s">
        <v>11</v>
      </c>
      <c r="H32" s="9" t="s">
        <v>8</v>
      </c>
      <c r="I32" s="26" t="s">
        <v>15</v>
      </c>
      <c r="J32" s="26"/>
      <c r="K32" s="9" t="s">
        <v>14</v>
      </c>
    </row>
    <row r="33" spans="1:14" x14ac:dyDescent="0.3">
      <c r="A33" s="3">
        <v>1</v>
      </c>
      <c r="B33" s="13">
        <v>34047.06</v>
      </c>
      <c r="C33" s="3">
        <f>F4</f>
        <v>5.0000000000000001E-4</v>
      </c>
      <c r="D33" s="4">
        <f t="shared" ref="D33:D40" si="10">C33*B33</f>
        <v>17.023530000000001</v>
      </c>
      <c r="E33" s="3">
        <f>C33</f>
        <v>5.0000000000000001E-4</v>
      </c>
      <c r="F33" s="12">
        <f>D33</f>
        <v>17.023530000000001</v>
      </c>
      <c r="G33" s="4">
        <f t="shared" ref="G33:G40" si="11">F33/E33</f>
        <v>34047.06</v>
      </c>
      <c r="H33" s="11">
        <f t="shared" ref="H33:H40" si="12">B33*(1-$F$5/100*$F$6^(A33-1))*(1-$F$7/100*$F$8^(A33-1))</f>
        <v>33888.7641527655</v>
      </c>
      <c r="I33" s="17">
        <f t="shared" ref="I33:I40" si="13">(B33-H33)*E33</f>
        <v>7.9147923617249039E-2</v>
      </c>
      <c r="J33" s="18">
        <f t="shared" ref="J33:J40" si="14">IF(ISBLANK(B34)=TRUE, "", (B33-B34)*E33)</f>
        <v>-9.0920186166677019E-2</v>
      </c>
      <c r="K33" s="16">
        <f t="shared" ref="K33:K40" si="15">F33-H33*E33</f>
        <v>7.9147923617249205E-2</v>
      </c>
      <c r="L33" s="3"/>
      <c r="M33" s="3"/>
      <c r="N33" s="4"/>
    </row>
    <row r="34" spans="1:14" x14ac:dyDescent="0.3">
      <c r="A34" s="3">
        <v>2</v>
      </c>
      <c r="B34" s="10">
        <f t="shared" ref="B34:B40" si="16">B33*(1+$F$5/100*$F$6^(A34-1)) *(1+$F$7/100*$F$8^(A34-1))</f>
        <v>34228.900372333352</v>
      </c>
      <c r="C34" s="3">
        <f>C33</f>
        <v>5.0000000000000001E-4</v>
      </c>
      <c r="D34" s="4">
        <f t="shared" si="10"/>
        <v>17.114450186166675</v>
      </c>
      <c r="E34" s="3">
        <f t="shared" ref="E34:F40" si="17">C34+E33</f>
        <v>1E-3</v>
      </c>
      <c r="F34" s="12">
        <f t="shared" si="17"/>
        <v>34.137980186166672</v>
      </c>
      <c r="G34" s="4">
        <f t="shared" si="11"/>
        <v>34137.980186166671</v>
      </c>
      <c r="H34" s="11">
        <f t="shared" si="12"/>
        <v>34046.147271547394</v>
      </c>
      <c r="I34" s="17">
        <f t="shared" si="13"/>
        <v>0.18275310078595794</v>
      </c>
      <c r="J34" s="18">
        <f t="shared" si="14"/>
        <v>-0.20995426116934687</v>
      </c>
      <c r="K34" s="16">
        <f t="shared" si="15"/>
        <v>9.1832914619274675E-2</v>
      </c>
      <c r="L34" s="16"/>
      <c r="M34" s="3"/>
      <c r="N34" s="4">
        <f>B34-B33</f>
        <v>181.84037233335403</v>
      </c>
    </row>
    <row r="35" spans="1:14" x14ac:dyDescent="0.3">
      <c r="A35" s="3">
        <v>3</v>
      </c>
      <c r="B35" s="10">
        <f t="shared" si="16"/>
        <v>34438.854633502699</v>
      </c>
      <c r="C35" s="3">
        <f t="shared" ref="C35:C40" si="18">C34*2</f>
        <v>1E-3</v>
      </c>
      <c r="D35" s="4">
        <f t="shared" si="10"/>
        <v>34.4388546335027</v>
      </c>
      <c r="E35" s="3">
        <f t="shared" si="17"/>
        <v>2E-3</v>
      </c>
      <c r="F35" s="12">
        <f t="shared" si="17"/>
        <v>68.576834819669372</v>
      </c>
      <c r="G35" s="4">
        <f t="shared" si="11"/>
        <v>34288.417409834685</v>
      </c>
      <c r="H35" s="11">
        <f t="shared" si="12"/>
        <v>34227.686946942493</v>
      </c>
      <c r="I35" s="17">
        <f t="shared" si="13"/>
        <v>0.42233537312041153</v>
      </c>
      <c r="J35" s="18">
        <f t="shared" si="14"/>
        <v>-0.48524028598103908</v>
      </c>
      <c r="K35" s="16">
        <f t="shared" si="15"/>
        <v>0.12146092578439038</v>
      </c>
      <c r="L35" s="16"/>
      <c r="M35" s="5"/>
      <c r="N35" s="4">
        <f t="shared" ref="N35:N40" si="19">B35-B34</f>
        <v>209.95426116934686</v>
      </c>
    </row>
    <row r="36" spans="1:14" x14ac:dyDescent="0.3">
      <c r="A36" s="3">
        <v>4</v>
      </c>
      <c r="B36" s="10">
        <f t="shared" si="16"/>
        <v>34681.474776493218</v>
      </c>
      <c r="C36" s="3">
        <f t="shared" si="18"/>
        <v>2E-3</v>
      </c>
      <c r="D36" s="4">
        <f t="shared" si="10"/>
        <v>69.362949552986436</v>
      </c>
      <c r="E36" s="3">
        <f t="shared" si="17"/>
        <v>4.0000000000000001E-3</v>
      </c>
      <c r="F36" s="12">
        <f t="shared" si="17"/>
        <v>137.93978437265582</v>
      </c>
      <c r="G36" s="4">
        <f t="shared" si="11"/>
        <v>34484.946093163955</v>
      </c>
      <c r="H36" s="11">
        <f t="shared" si="12"/>
        <v>34437.240162769856</v>
      </c>
      <c r="I36" s="17">
        <f t="shared" si="13"/>
        <v>0.97693845489344677</v>
      </c>
      <c r="J36" s="18">
        <f t="shared" si="14"/>
        <v>-1.1225521646908019</v>
      </c>
      <c r="K36" s="16">
        <f t="shared" si="15"/>
        <v>0.19082372157640748</v>
      </c>
      <c r="L36" s="16"/>
      <c r="M36" s="5"/>
      <c r="N36" s="4">
        <f t="shared" si="19"/>
        <v>242.62014299051953</v>
      </c>
    </row>
    <row r="37" spans="1:14" x14ac:dyDescent="0.3">
      <c r="A37" s="3">
        <v>5</v>
      </c>
      <c r="B37" s="10">
        <f t="shared" si="16"/>
        <v>34962.112817665919</v>
      </c>
      <c r="C37" s="3">
        <f t="shared" si="18"/>
        <v>4.0000000000000001E-3</v>
      </c>
      <c r="D37" s="4">
        <f t="shared" si="10"/>
        <v>139.84845127066367</v>
      </c>
      <c r="E37" s="3">
        <f t="shared" si="17"/>
        <v>8.0000000000000002E-3</v>
      </c>
      <c r="F37" s="12">
        <f t="shared" si="17"/>
        <v>277.78823564331947</v>
      </c>
      <c r="G37" s="4">
        <f t="shared" si="11"/>
        <v>34723.52945541493</v>
      </c>
      <c r="H37" s="11">
        <f t="shared" si="12"/>
        <v>34679.324752542328</v>
      </c>
      <c r="I37" s="17">
        <f t="shared" si="13"/>
        <v>2.2623045209887205</v>
      </c>
      <c r="J37" s="18">
        <f t="shared" si="14"/>
        <v>-2.5997464544128159</v>
      </c>
      <c r="K37" s="16">
        <f t="shared" si="15"/>
        <v>0.35363762298084112</v>
      </c>
      <c r="L37" s="3"/>
      <c r="M37" s="3"/>
      <c r="N37" s="4">
        <f t="shared" si="19"/>
        <v>280.63804117270047</v>
      </c>
    </row>
    <row r="38" spans="1:14" x14ac:dyDescent="0.3">
      <c r="A38" s="3">
        <v>6</v>
      </c>
      <c r="B38" s="10">
        <f t="shared" si="16"/>
        <v>35287.081124467521</v>
      </c>
      <c r="C38" s="3">
        <f t="shared" si="18"/>
        <v>8.0000000000000002E-3</v>
      </c>
      <c r="D38" s="4">
        <f t="shared" si="10"/>
        <v>282.29664899574016</v>
      </c>
      <c r="E38" s="3">
        <f t="shared" si="17"/>
        <v>1.6E-2</v>
      </c>
      <c r="F38" s="12">
        <f t="shared" si="17"/>
        <v>560.08488463905962</v>
      </c>
      <c r="G38" s="4">
        <f t="shared" si="11"/>
        <v>35005.305289941229</v>
      </c>
      <c r="H38" s="11">
        <f t="shared" si="12"/>
        <v>34959.246592241128</v>
      </c>
      <c r="I38" s="17">
        <f t="shared" si="13"/>
        <v>5.2453525156222751</v>
      </c>
      <c r="J38" s="18">
        <f t="shared" si="14"/>
        <v>-6.0283170938570985</v>
      </c>
      <c r="K38" s="16">
        <f t="shared" si="15"/>
        <v>0.73693916320155495</v>
      </c>
      <c r="L38" s="3"/>
      <c r="M38" s="3"/>
      <c r="N38" s="4">
        <f t="shared" si="19"/>
        <v>324.96830680160201</v>
      </c>
    </row>
    <row r="39" spans="1:14" x14ac:dyDescent="0.3">
      <c r="A39" s="3">
        <v>7</v>
      </c>
      <c r="B39" s="10">
        <f t="shared" si="16"/>
        <v>35663.850942833589</v>
      </c>
      <c r="C39" s="3">
        <f t="shared" si="18"/>
        <v>1.6E-2</v>
      </c>
      <c r="D39" s="4">
        <f t="shared" si="10"/>
        <v>570.62161508533745</v>
      </c>
      <c r="E39" s="3">
        <f t="shared" si="17"/>
        <v>3.2000000000000001E-2</v>
      </c>
      <c r="F39" s="12">
        <f t="shared" si="17"/>
        <v>1130.706499724397</v>
      </c>
      <c r="G39" s="4">
        <f t="shared" si="11"/>
        <v>35334.578116387405</v>
      </c>
      <c r="H39" s="11">
        <f t="shared" si="12"/>
        <v>35283.255540085469</v>
      </c>
      <c r="I39" s="17">
        <f t="shared" si="13"/>
        <v>12.179052887939848</v>
      </c>
      <c r="J39" s="18">
        <f t="shared" si="14"/>
        <v>-13.998370743233012</v>
      </c>
      <c r="K39" s="16">
        <f t="shared" si="15"/>
        <v>1.6423224416619178</v>
      </c>
      <c r="L39" s="3"/>
      <c r="M39" s="3"/>
      <c r="N39" s="4">
        <f>B39-B38</f>
        <v>376.76981836606865</v>
      </c>
    </row>
    <row r="40" spans="1:14" x14ac:dyDescent="0.3">
      <c r="A40" s="3">
        <v>8</v>
      </c>
      <c r="B40" s="10">
        <f t="shared" si="16"/>
        <v>36101.300028559621</v>
      </c>
      <c r="C40" s="3">
        <f t="shared" si="18"/>
        <v>3.2000000000000001E-2</v>
      </c>
      <c r="D40" s="4">
        <f t="shared" si="10"/>
        <v>1155.2416009139079</v>
      </c>
      <c r="E40" s="3">
        <f t="shared" si="17"/>
        <v>6.4000000000000001E-2</v>
      </c>
      <c r="F40" s="12">
        <f t="shared" si="17"/>
        <v>2285.9481006383048</v>
      </c>
      <c r="G40" s="4">
        <f t="shared" si="11"/>
        <v>35717.939072473513</v>
      </c>
      <c r="H40" s="11">
        <f t="shared" si="12"/>
        <v>35658.737870975456</v>
      </c>
      <c r="I40" s="17">
        <f t="shared" si="13"/>
        <v>28.323978085386567</v>
      </c>
      <c r="J40" s="18" t="str">
        <f t="shared" si="14"/>
        <v/>
      </c>
      <c r="K40" s="16">
        <f t="shared" si="15"/>
        <v>3.7888768958755463</v>
      </c>
      <c r="L40" s="3"/>
      <c r="M40" s="3"/>
      <c r="N40" s="4">
        <f t="shared" si="19"/>
        <v>437.44908572603163</v>
      </c>
    </row>
    <row r="41" spans="1:14" x14ac:dyDescent="0.3">
      <c r="A41" s="3"/>
      <c r="B41" s="10"/>
      <c r="C41" s="3"/>
      <c r="D41" s="4"/>
      <c r="E41" s="3"/>
      <c r="F41" s="12"/>
      <c r="G41" s="4"/>
      <c r="H41" s="11"/>
      <c r="I41" s="17"/>
      <c r="J41" s="18"/>
      <c r="K41" s="16"/>
    </row>
    <row r="42" spans="1:14" x14ac:dyDescent="0.3">
      <c r="A42" s="3"/>
      <c r="B42" s="10"/>
      <c r="C42" s="3"/>
      <c r="D42" s="4"/>
      <c r="E42" s="3"/>
      <c r="F42" s="12"/>
      <c r="G42" s="4"/>
      <c r="H42" s="11"/>
      <c r="I42" s="17"/>
      <c r="J42" s="18"/>
      <c r="K42" s="16"/>
    </row>
  </sheetData>
  <mergeCells count="12">
    <mergeCell ref="B3:E3"/>
    <mergeCell ref="A1:K1"/>
    <mergeCell ref="B4:E4"/>
    <mergeCell ref="B9:E9"/>
    <mergeCell ref="B7:E7"/>
    <mergeCell ref="B8:E8"/>
    <mergeCell ref="I32:J32"/>
    <mergeCell ref="I15:J15"/>
    <mergeCell ref="A29:K29"/>
    <mergeCell ref="A12:K12"/>
    <mergeCell ref="B5:E5"/>
    <mergeCell ref="B6:E6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 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High Intell</dc:creator>
  <cp:lastModifiedBy>Dong Phuong</cp:lastModifiedBy>
  <dcterms:created xsi:type="dcterms:W3CDTF">2015-06-05T18:17:20Z</dcterms:created>
  <dcterms:modified xsi:type="dcterms:W3CDTF">2023-10-30T10:26:11Z</dcterms:modified>
</cp:coreProperties>
</file>