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毕业论文文件\2023.10单偏压小论文\"/>
    </mc:Choice>
  </mc:AlternateContent>
  <xr:revisionPtr revIDLastSave="0" documentId="13_ncr:1_{34CE1EFA-E794-4168-8871-4CE46139014A}" xr6:coauthVersionLast="47" xr6:coauthVersionMax="47" xr10:uidLastSave="{00000000-0000-0000-0000-000000000000}"/>
  <bookViews>
    <workbookView xWindow="28680" yWindow="-120" windowWidth="29040" windowHeight="15720" xr2:uid="{80BE7E77-9A82-4B34-BA57-A329B9068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60" i="1" l="1"/>
  <c r="Z160" i="1"/>
  <c r="AF159" i="1"/>
  <c r="Z159" i="1"/>
  <c r="AF158" i="1"/>
  <c r="Z158" i="1"/>
  <c r="AF157" i="1"/>
  <c r="Z157" i="1"/>
  <c r="AF156" i="1"/>
  <c r="Z156" i="1"/>
  <c r="AF155" i="1"/>
  <c r="Z155" i="1"/>
  <c r="AF154" i="1"/>
  <c r="Z154" i="1"/>
  <c r="AF153" i="1"/>
  <c r="Z153" i="1"/>
  <c r="AF152" i="1"/>
  <c r="Z152" i="1"/>
  <c r="AF151" i="1"/>
  <c r="Z151" i="1"/>
  <c r="AF150" i="1"/>
  <c r="Z150" i="1"/>
  <c r="AF149" i="1"/>
  <c r="Z149" i="1"/>
  <c r="AF148" i="1"/>
  <c r="Z148" i="1"/>
  <c r="AF147" i="1"/>
  <c r="Z147" i="1"/>
  <c r="AF146" i="1"/>
  <c r="AF145" i="1"/>
  <c r="AF144" i="1"/>
  <c r="AF143" i="1"/>
  <c r="AF142" i="1"/>
  <c r="AF141" i="1"/>
  <c r="AF140" i="1"/>
  <c r="AF139" i="1"/>
  <c r="AF138" i="1"/>
  <c r="W138" i="1"/>
  <c r="AF137" i="1"/>
  <c r="W137" i="1"/>
  <c r="AF136" i="1"/>
  <c r="W136" i="1"/>
  <c r="AF135" i="1"/>
  <c r="W135" i="1"/>
  <c r="AF134" i="1"/>
  <c r="W134" i="1"/>
  <c r="AF133" i="1"/>
  <c r="W133" i="1"/>
  <c r="AF132" i="1"/>
  <c r="W132" i="1"/>
  <c r="AF131" i="1"/>
  <c r="W131" i="1"/>
  <c r="P131" i="1"/>
  <c r="AF130" i="1"/>
  <c r="W130" i="1"/>
  <c r="P130" i="1"/>
  <c r="AF129" i="1"/>
  <c r="W129" i="1"/>
  <c r="P129" i="1"/>
  <c r="AF128" i="1"/>
  <c r="W128" i="1"/>
  <c r="AF127" i="1"/>
  <c r="W127" i="1"/>
  <c r="AF126" i="1"/>
  <c r="W126" i="1"/>
  <c r="AF125" i="1"/>
  <c r="W125" i="1"/>
  <c r="AF124" i="1"/>
  <c r="W124" i="1"/>
  <c r="AF123" i="1"/>
  <c r="W123" i="1"/>
  <c r="AF122" i="1"/>
  <c r="W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W109" i="1"/>
  <c r="AF108" i="1"/>
  <c r="W108" i="1"/>
  <c r="AF107" i="1"/>
  <c r="W107" i="1"/>
  <c r="AF106" i="1"/>
  <c r="W106" i="1"/>
  <c r="AF105" i="1"/>
  <c r="W105" i="1"/>
  <c r="AF104" i="1"/>
  <c r="W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W77" i="1"/>
  <c r="P77" i="1"/>
  <c r="AF76" i="1"/>
  <c r="W76" i="1"/>
  <c r="P76" i="1"/>
  <c r="AF75" i="1"/>
  <c r="W75" i="1"/>
  <c r="P75" i="1"/>
  <c r="AF74" i="1"/>
  <c r="W74" i="1"/>
  <c r="P74" i="1"/>
  <c r="AF73" i="1"/>
  <c r="W73" i="1"/>
  <c r="P73" i="1"/>
  <c r="AF72" i="1"/>
  <c r="W72" i="1"/>
  <c r="P72" i="1"/>
  <c r="AF71" i="1"/>
  <c r="W71" i="1"/>
  <c r="P71" i="1"/>
  <c r="AF70" i="1"/>
  <c r="W70" i="1"/>
  <c r="P70" i="1"/>
  <c r="AF69" i="1"/>
  <c r="W69" i="1"/>
  <c r="P69" i="1"/>
  <c r="AF68" i="1"/>
  <c r="W68" i="1"/>
  <c r="P68" i="1"/>
  <c r="AF67" i="1"/>
  <c r="W67" i="1"/>
  <c r="P67" i="1"/>
  <c r="AF66" i="1"/>
  <c r="W66" i="1"/>
  <c r="P66" i="1"/>
  <c r="AF65" i="1"/>
  <c r="W65" i="1"/>
  <c r="P65" i="1"/>
  <c r="AF64" i="1"/>
  <c r="W64" i="1"/>
  <c r="P64" i="1"/>
  <c r="AF63" i="1"/>
  <c r="W63" i="1"/>
  <c r="P63" i="1"/>
  <c r="AF62" i="1"/>
  <c r="W62" i="1"/>
  <c r="P62" i="1"/>
  <c r="AF61" i="1"/>
  <c r="W61" i="1"/>
  <c r="P61" i="1"/>
  <c r="AF60" i="1"/>
  <c r="W60" i="1"/>
  <c r="P60" i="1"/>
  <c r="AF59" i="1"/>
  <c r="W59" i="1"/>
  <c r="P59" i="1"/>
  <c r="AF58" i="1"/>
  <c r="W58" i="1"/>
  <c r="P58" i="1"/>
  <c r="AF57" i="1"/>
  <c r="W57" i="1"/>
  <c r="P57" i="1"/>
  <c r="AF56" i="1"/>
  <c r="AC56" i="1"/>
  <c r="AF55" i="1"/>
  <c r="AC55" i="1"/>
  <c r="AF54" i="1"/>
  <c r="AC54" i="1"/>
  <c r="AF53" i="1"/>
  <c r="AC53" i="1"/>
  <c r="AF52" i="1"/>
  <c r="AC52" i="1"/>
  <c r="AF51" i="1"/>
  <c r="AC51" i="1"/>
  <c r="AF50" i="1"/>
  <c r="AC50" i="1"/>
  <c r="AF49" i="1"/>
  <c r="W49" i="1"/>
  <c r="AF48" i="1"/>
  <c r="W48" i="1"/>
  <c r="AF47" i="1"/>
  <c r="W47" i="1"/>
  <c r="AF46" i="1"/>
  <c r="W46" i="1"/>
  <c r="AF45" i="1"/>
  <c r="W45" i="1"/>
  <c r="AF44" i="1"/>
  <c r="W44" i="1"/>
  <c r="AF43" i="1"/>
  <c r="W43" i="1"/>
  <c r="AF42" i="1"/>
  <c r="W42" i="1"/>
  <c r="AF41" i="1"/>
  <c r="W41" i="1"/>
  <c r="AF40" i="1"/>
  <c r="W40" i="1"/>
  <c r="AF39" i="1"/>
  <c r="W39" i="1"/>
  <c r="AF38" i="1"/>
  <c r="W38" i="1"/>
  <c r="AF37" i="1"/>
  <c r="W37" i="1"/>
  <c r="AF36" i="1"/>
  <c r="W36" i="1"/>
  <c r="AF35" i="1"/>
  <c r="W35" i="1"/>
  <c r="AF34" i="1"/>
  <c r="W34" i="1"/>
  <c r="AF33" i="1"/>
  <c r="W33" i="1"/>
  <c r="AF32" i="1"/>
  <c r="W32" i="1"/>
  <c r="AF31" i="1"/>
  <c r="W31" i="1"/>
  <c r="P31" i="1"/>
  <c r="AF30" i="1"/>
  <c r="W30" i="1"/>
  <c r="P30" i="1"/>
  <c r="AF29" i="1"/>
  <c r="AF28" i="1"/>
  <c r="AF27" i="1"/>
  <c r="AF26" i="1"/>
  <c r="AF25" i="1"/>
  <c r="AF24" i="1"/>
  <c r="AF23" i="1"/>
  <c r="W23" i="1"/>
  <c r="P23" i="1"/>
  <c r="AF22" i="1"/>
  <c r="W22" i="1"/>
  <c r="P22" i="1"/>
  <c r="AF21" i="1"/>
  <c r="W21" i="1"/>
  <c r="P21" i="1"/>
  <c r="AF20" i="1"/>
  <c r="W20" i="1"/>
  <c r="P20" i="1"/>
  <c r="AF19" i="1"/>
  <c r="W19" i="1"/>
  <c r="P19" i="1"/>
  <c r="AF18" i="1"/>
  <c r="W18" i="1"/>
  <c r="P18" i="1"/>
  <c r="AF17" i="1"/>
  <c r="W17" i="1"/>
  <c r="P17" i="1"/>
  <c r="AF16" i="1"/>
  <c r="W16" i="1"/>
  <c r="P16" i="1"/>
  <c r="AF15" i="1"/>
  <c r="W15" i="1"/>
  <c r="P15" i="1"/>
  <c r="AF14" i="1"/>
  <c r="W14" i="1"/>
  <c r="P14" i="1"/>
  <c r="AF13" i="1"/>
  <c r="W13" i="1"/>
  <c r="P13" i="1"/>
  <c r="AF12" i="1"/>
  <c r="W12" i="1"/>
  <c r="P12" i="1"/>
  <c r="AF11" i="1"/>
  <c r="W11" i="1"/>
  <c r="P11" i="1"/>
  <c r="AF10" i="1"/>
  <c r="W10" i="1"/>
  <c r="P10" i="1"/>
  <c r="AF9" i="1"/>
  <c r="W9" i="1"/>
  <c r="P9" i="1"/>
  <c r="AF8" i="1"/>
  <c r="W8" i="1"/>
  <c r="P8" i="1"/>
  <c r="AF7" i="1"/>
  <c r="W7" i="1"/>
  <c r="P7" i="1"/>
  <c r="AF6" i="1"/>
  <c r="W6" i="1"/>
  <c r="P6" i="1"/>
  <c r="AF5" i="1"/>
  <c r="W5" i="1"/>
  <c r="P5" i="1"/>
  <c r="AF4" i="1"/>
  <c r="W4" i="1"/>
  <c r="P4" i="1"/>
  <c r="AF3" i="1"/>
  <c r="W3" i="1"/>
  <c r="P3" i="1"/>
</calcChain>
</file>

<file path=xl/sharedStrings.xml><?xml version="1.0" encoding="utf-8"?>
<sst xmlns="http://schemas.openxmlformats.org/spreadsheetml/2006/main" count="1081" uniqueCount="358">
  <si>
    <t>ID</t>
    <phoneticPr fontId="2" type="noConversion"/>
  </si>
  <si>
    <t>文献</t>
    <phoneticPr fontId="2" type="noConversion"/>
  </si>
  <si>
    <t>试件名称</t>
    <phoneticPr fontId="2" type="noConversion"/>
  </si>
  <si>
    <t>截面高度(偏压方向)</t>
    <phoneticPr fontId="2" type="noConversion"/>
  </si>
  <si>
    <t>截面宽度</t>
    <phoneticPr fontId="2" type="noConversion"/>
  </si>
  <si>
    <t>保护层厚度</t>
    <phoneticPr fontId="2" type="noConversion"/>
  </si>
  <si>
    <t>柱高（总长）</t>
    <phoneticPr fontId="2" type="noConversion"/>
  </si>
  <si>
    <t>柱高（净长）</t>
    <phoneticPr fontId="2" type="noConversion"/>
  </si>
  <si>
    <t>第1种纵筋直径</t>
    <phoneticPr fontId="2" type="noConversion"/>
  </si>
  <si>
    <t>第1种根数</t>
    <phoneticPr fontId="2" type="noConversion"/>
  </si>
  <si>
    <t>第1种纵筋屈服强度</t>
    <phoneticPr fontId="2" type="noConversion"/>
  </si>
  <si>
    <t>第2种纵筋直径</t>
    <phoneticPr fontId="2" type="noConversion"/>
  </si>
  <si>
    <t>第2种根数</t>
    <phoneticPr fontId="2" type="noConversion"/>
  </si>
  <si>
    <t>第2种纵筋屈服强度</t>
    <phoneticPr fontId="2" type="noConversion"/>
  </si>
  <si>
    <t>纵筋等级</t>
    <phoneticPr fontId="2" type="noConversion"/>
  </si>
  <si>
    <t>纵筋配筋率</t>
    <phoneticPr fontId="2" type="noConversion"/>
  </si>
  <si>
    <t>高度方向截箍筋根数</t>
    <phoneticPr fontId="2" type="noConversion"/>
  </si>
  <si>
    <t>宽度方向截箍筋根数</t>
    <phoneticPr fontId="2" type="noConversion"/>
  </si>
  <si>
    <t>箍筋直径</t>
    <phoneticPr fontId="2" type="noConversion"/>
  </si>
  <si>
    <t>箍筋间距</t>
    <phoneticPr fontId="2" type="noConversion"/>
  </si>
  <si>
    <t>箍筋等级</t>
    <phoneticPr fontId="2" type="noConversion"/>
  </si>
  <si>
    <t>箍筋屈服强度</t>
    <phoneticPr fontId="2" type="noConversion"/>
  </si>
  <si>
    <t>体积配箍率</t>
    <phoneticPr fontId="2" type="noConversion"/>
  </si>
  <si>
    <t>混凝土强度等级</t>
    <phoneticPr fontId="2" type="noConversion"/>
  </si>
  <si>
    <t>偏心距</t>
    <phoneticPr fontId="2" type="noConversion"/>
  </si>
  <si>
    <t>极限承载力</t>
    <phoneticPr fontId="2" type="noConversion"/>
  </si>
  <si>
    <t>立方体抗压强度标准值</t>
    <phoneticPr fontId="2" type="noConversion"/>
  </si>
  <si>
    <t>轴心抗压强度标准值</t>
    <phoneticPr fontId="2" type="noConversion"/>
  </si>
  <si>
    <t>立方体抗压强度平均值</t>
    <phoneticPr fontId="2" type="noConversion"/>
  </si>
  <si>
    <t>轴心抗压强度平均值</t>
    <phoneticPr fontId="2" type="noConversion"/>
  </si>
  <si>
    <t>弯矩</t>
    <phoneticPr fontId="2" type="noConversion"/>
  </si>
  <si>
    <t>水平荷载峰值</t>
    <phoneticPr fontId="2" type="noConversion"/>
  </si>
  <si>
    <t>水平力作用位置</t>
    <phoneticPr fontId="2" type="noConversion"/>
  </si>
  <si>
    <t>h/mm</t>
    <phoneticPr fontId="2" type="noConversion"/>
  </si>
  <si>
    <t>b/mm</t>
    <phoneticPr fontId="2" type="noConversion"/>
  </si>
  <si>
    <t>c/mm</t>
    <phoneticPr fontId="2" type="noConversion"/>
  </si>
  <si>
    <t>l/mm</t>
    <phoneticPr fontId="2" type="noConversion"/>
  </si>
  <si>
    <t>lc/mm</t>
    <phoneticPr fontId="2" type="noConversion"/>
  </si>
  <si>
    <t>dl1/mm</t>
    <phoneticPr fontId="2" type="noConversion"/>
  </si>
  <si>
    <t>fy/Mpa</t>
    <phoneticPr fontId="2" type="noConversion"/>
  </si>
  <si>
    <t>dl2/mm</t>
    <phoneticPr fontId="2" type="noConversion"/>
  </si>
  <si>
    <t>%</t>
    <phoneticPr fontId="2" type="noConversion"/>
  </si>
  <si>
    <t>dt/mm</t>
    <phoneticPr fontId="2" type="noConversion"/>
  </si>
  <si>
    <t>s/mm</t>
    <phoneticPr fontId="2" type="noConversion"/>
  </si>
  <si>
    <t>fyt/Mpa</t>
    <phoneticPr fontId="2" type="noConversion"/>
  </si>
  <si>
    <t>e/mm</t>
    <phoneticPr fontId="2" type="noConversion"/>
  </si>
  <si>
    <t>Ncr/kN</t>
    <phoneticPr fontId="2" type="noConversion"/>
  </si>
  <si>
    <t>fcu,k/Mpa</t>
    <phoneticPr fontId="2" type="noConversion"/>
  </si>
  <si>
    <t>fc,k/Mpa</t>
    <phoneticPr fontId="2" type="noConversion"/>
  </si>
  <si>
    <t>fcu,m/Mpa</t>
    <phoneticPr fontId="2" type="noConversion"/>
  </si>
  <si>
    <t>fc,m/Mpa</t>
    <phoneticPr fontId="2" type="noConversion"/>
  </si>
  <si>
    <t>Mp/kN·m</t>
    <phoneticPr fontId="2" type="noConversion"/>
  </si>
  <si>
    <t>Nt/kN</t>
    <phoneticPr fontId="2" type="noConversion"/>
  </si>
  <si>
    <t>L/mm</t>
    <phoneticPr fontId="2" type="noConversion"/>
  </si>
  <si>
    <t>６３５ＭＰａ级热轧带肋高强钢筋混凝土短柱的 偏压性能与承载力计算</t>
  </si>
  <si>
    <t>R4-Eh01</t>
    <phoneticPr fontId="2" type="noConversion"/>
  </si>
  <si>
    <t>HRB635</t>
    <phoneticPr fontId="2" type="noConversion"/>
  </si>
  <si>
    <t>HRB400</t>
    <phoneticPr fontId="2" type="noConversion"/>
  </si>
  <si>
    <t>C50</t>
    <phoneticPr fontId="2" type="noConversion"/>
  </si>
  <si>
    <t>S4-E02</t>
    <phoneticPr fontId="2" type="noConversion"/>
  </si>
  <si>
    <t>R4-Eh11</t>
    <phoneticPr fontId="2" type="noConversion"/>
  </si>
  <si>
    <t>HRB635</t>
  </si>
  <si>
    <t>HRB400</t>
  </si>
  <si>
    <t>C50</t>
  </si>
  <si>
    <t>R4-Eh12</t>
    <phoneticPr fontId="2" type="noConversion"/>
  </si>
  <si>
    <t>R4-Eh13</t>
    <phoneticPr fontId="2" type="noConversion"/>
  </si>
  <si>
    <t>R4-Eh14</t>
    <phoneticPr fontId="2" type="noConversion"/>
  </si>
  <si>
    <t>R4-Eh15</t>
    <phoneticPr fontId="2" type="noConversion"/>
  </si>
  <si>
    <t>R4-Eb11</t>
    <phoneticPr fontId="2" type="noConversion"/>
  </si>
  <si>
    <t>R4-Eb12</t>
    <phoneticPr fontId="2" type="noConversion"/>
  </si>
  <si>
    <t>R4-Eb13</t>
    <phoneticPr fontId="2" type="noConversion"/>
  </si>
  <si>
    <t>S4-E11</t>
    <phoneticPr fontId="2" type="noConversion"/>
  </si>
  <si>
    <t>S4-E12</t>
    <phoneticPr fontId="2" type="noConversion"/>
  </si>
  <si>
    <t>S4-E13</t>
    <phoneticPr fontId="2" type="noConversion"/>
  </si>
  <si>
    <t>S4-E14</t>
    <phoneticPr fontId="2" type="noConversion"/>
  </si>
  <si>
    <t>R4-Eh21</t>
    <phoneticPr fontId="2" type="noConversion"/>
  </si>
  <si>
    <t>R4-Eh22</t>
    <phoneticPr fontId="2" type="noConversion"/>
  </si>
  <si>
    <t>R6-Eh31</t>
    <phoneticPr fontId="2" type="noConversion"/>
  </si>
  <si>
    <t>R6-Eh32</t>
    <phoneticPr fontId="2" type="noConversion"/>
  </si>
  <si>
    <t>R6-Eh33</t>
    <phoneticPr fontId="2" type="noConversion"/>
  </si>
  <si>
    <t>R4-Eh41</t>
    <phoneticPr fontId="2" type="noConversion"/>
  </si>
  <si>
    <t>R4-Eh52</t>
    <phoneticPr fontId="2" type="noConversion"/>
  </si>
  <si>
    <t>C60</t>
    <phoneticPr fontId="2" type="noConversion"/>
  </si>
  <si>
    <t>高强钢筋混凝土柱小偏心受压性能试验研究</t>
  </si>
  <si>
    <t>PZ1</t>
    <phoneticPr fontId="2" type="noConversion"/>
  </si>
  <si>
    <t>HTRB630</t>
    <phoneticPr fontId="2" type="noConversion"/>
  </si>
  <si>
    <t>1100MPa</t>
    <phoneticPr fontId="2" type="noConversion"/>
  </si>
  <si>
    <t>PZ2</t>
  </si>
  <si>
    <t>PZ3</t>
  </si>
  <si>
    <t>HTRB630</t>
  </si>
  <si>
    <t>1100MPa</t>
  </si>
  <si>
    <t>PZ4</t>
  </si>
  <si>
    <t>PZ5</t>
  </si>
  <si>
    <t>PZ6</t>
  </si>
  <si>
    <t>复合箍筋钢筋混凝土柱静力试验与数值模拟分析</t>
  </si>
  <si>
    <t>ZY</t>
    <phoneticPr fontId="2" type="noConversion"/>
  </si>
  <si>
    <t>PY</t>
    <phoneticPr fontId="2" type="noConversion"/>
  </si>
  <si>
    <t>630MPa 高强钢筋混凝土大偏压柱受力性能试验</t>
    <phoneticPr fontId="2" type="noConversion"/>
  </si>
  <si>
    <t>EC1-1</t>
    <phoneticPr fontId="2" type="noConversion"/>
  </si>
  <si>
    <t>T63</t>
    <phoneticPr fontId="2" type="noConversion"/>
  </si>
  <si>
    <t>EC1-2</t>
    <phoneticPr fontId="2" type="noConversion"/>
  </si>
  <si>
    <t>630MPa 高强钢筋混凝土大偏压柱受力性能试验</t>
  </si>
  <si>
    <t>EC2-1</t>
    <phoneticPr fontId="2" type="noConversion"/>
  </si>
  <si>
    <t>T63</t>
  </si>
  <si>
    <t>EC2-2</t>
    <phoneticPr fontId="2" type="noConversion"/>
  </si>
  <si>
    <t>EC3-1</t>
    <phoneticPr fontId="2" type="noConversion"/>
  </si>
  <si>
    <t>EC3-2</t>
    <phoneticPr fontId="2" type="noConversion"/>
  </si>
  <si>
    <t>高强钢丝</t>
    <phoneticPr fontId="2" type="noConversion"/>
  </si>
  <si>
    <t>EC4-1</t>
    <phoneticPr fontId="2" type="noConversion"/>
  </si>
  <si>
    <t>EC4-2</t>
    <phoneticPr fontId="2" type="noConversion"/>
  </si>
  <si>
    <t>EC4-4</t>
    <phoneticPr fontId="2" type="noConversion"/>
  </si>
  <si>
    <t>EC4-5</t>
    <phoneticPr fontId="2" type="noConversion"/>
  </si>
  <si>
    <t>EC5-1</t>
    <phoneticPr fontId="2" type="noConversion"/>
  </si>
  <si>
    <t>C40</t>
    <phoneticPr fontId="2" type="noConversion"/>
  </si>
  <si>
    <t>EC5-2</t>
    <phoneticPr fontId="2" type="noConversion"/>
  </si>
  <si>
    <t>CRB735高强钢筋混凝土柱受压性能研究</t>
    <phoneticPr fontId="2" type="noConversion"/>
  </si>
  <si>
    <t>B-Z1</t>
    <phoneticPr fontId="2" type="noConversion"/>
  </si>
  <si>
    <t>CRB735</t>
    <phoneticPr fontId="2" type="noConversion"/>
  </si>
  <si>
    <t>C35</t>
    <phoneticPr fontId="2" type="noConversion"/>
  </si>
  <si>
    <t>B-Z2</t>
    <phoneticPr fontId="2" type="noConversion"/>
  </si>
  <si>
    <t>CRB735高强钢筋混凝土柱受压性能研究</t>
  </si>
  <si>
    <t>B-Z3</t>
  </si>
  <si>
    <t>CRB735</t>
  </si>
  <si>
    <t>C35</t>
  </si>
  <si>
    <t>B-Z4</t>
  </si>
  <si>
    <t>B-Z5</t>
  </si>
  <si>
    <t>B-Z6</t>
  </si>
  <si>
    <t>高强复合螺旋箍筋约束混凝土柱的偏压试验研究</t>
    <phoneticPr fontId="2" type="noConversion"/>
  </si>
  <si>
    <t>C1E1S1</t>
    <phoneticPr fontId="2" type="noConversion"/>
  </si>
  <si>
    <t>800MPa</t>
    <phoneticPr fontId="2" type="noConversion"/>
  </si>
  <si>
    <t>备注：配有螺旋箍，φ7@60</t>
    <phoneticPr fontId="2" type="noConversion"/>
  </si>
  <si>
    <t>C1E3S2</t>
    <phoneticPr fontId="2" type="noConversion"/>
  </si>
  <si>
    <t>970MPa</t>
    <phoneticPr fontId="2" type="noConversion"/>
  </si>
  <si>
    <t>C1E1S2</t>
    <phoneticPr fontId="2" type="noConversion"/>
  </si>
  <si>
    <t>C1E2S2</t>
    <phoneticPr fontId="2" type="noConversion"/>
  </si>
  <si>
    <t>970MPa</t>
  </si>
  <si>
    <t>C2E1S1</t>
    <phoneticPr fontId="2" type="noConversion"/>
  </si>
  <si>
    <t>C55</t>
    <phoneticPr fontId="2" type="noConversion"/>
  </si>
  <si>
    <t>C2E2S2</t>
    <phoneticPr fontId="2" type="noConversion"/>
  </si>
  <si>
    <t>C2E1S2</t>
    <phoneticPr fontId="2" type="noConversion"/>
  </si>
  <si>
    <t>600MPa 级高强钢筋混凝土柱 轴压、偏压性能试验与计算方法研究</t>
  </si>
  <si>
    <t>HHRC-4-A01</t>
    <phoneticPr fontId="2" type="noConversion"/>
  </si>
  <si>
    <t>HRB600</t>
    <phoneticPr fontId="2" type="noConversion"/>
  </si>
  <si>
    <t>HHRC-4-A11</t>
    <phoneticPr fontId="2" type="noConversion"/>
  </si>
  <si>
    <t>HHRC-4-A12</t>
    <phoneticPr fontId="2" type="noConversion"/>
  </si>
  <si>
    <t>HRB600</t>
  </si>
  <si>
    <t>HHRC-4-A21</t>
    <phoneticPr fontId="2" type="noConversion"/>
  </si>
  <si>
    <t>HHRC-4-A22</t>
    <phoneticPr fontId="2" type="noConversion"/>
  </si>
  <si>
    <t>HHRC-4-A23</t>
    <phoneticPr fontId="2" type="noConversion"/>
  </si>
  <si>
    <t>HHRC-4-A31</t>
    <phoneticPr fontId="2" type="noConversion"/>
  </si>
  <si>
    <t>HHRC-4-A32</t>
    <phoneticPr fontId="2" type="noConversion"/>
  </si>
  <si>
    <t>HHRC-4-A41</t>
    <phoneticPr fontId="2" type="noConversion"/>
  </si>
  <si>
    <t>HHRC-4-A42</t>
    <phoneticPr fontId="2" type="noConversion"/>
  </si>
  <si>
    <t>HHRC-4-A51</t>
    <phoneticPr fontId="2" type="noConversion"/>
  </si>
  <si>
    <t>HHRC-4-A61</t>
    <phoneticPr fontId="2" type="noConversion"/>
  </si>
  <si>
    <t>HＲB600E 钢筋混凝土偏心受压柱受力性能试验研究</t>
    <phoneticPr fontId="2" type="noConversion"/>
  </si>
  <si>
    <t>HRB600E</t>
    <phoneticPr fontId="2" type="noConversion"/>
  </si>
  <si>
    <t>HＲB600E 钢筋混凝土偏心受压柱受力性能试验研究</t>
  </si>
  <si>
    <t>HRB600E</t>
  </si>
  <si>
    <t>PZ7</t>
  </si>
  <si>
    <t>PZ8</t>
  </si>
  <si>
    <t>PZ9</t>
  </si>
  <si>
    <t>HＲB600 级钢筋高强混凝土柱偏心受压性能试验研究</t>
  </si>
  <si>
    <t>DP1</t>
    <phoneticPr fontId="2" type="noConversion"/>
  </si>
  <si>
    <t>DP2</t>
    <phoneticPr fontId="2" type="noConversion"/>
  </si>
  <si>
    <t>C80</t>
    <phoneticPr fontId="2" type="noConversion"/>
  </si>
  <si>
    <t>DP3</t>
  </si>
  <si>
    <t>C100</t>
    <phoneticPr fontId="2" type="noConversion"/>
  </si>
  <si>
    <t>DP4</t>
  </si>
  <si>
    <t>HRB300</t>
    <phoneticPr fontId="2" type="noConversion"/>
  </si>
  <si>
    <t>DP6</t>
  </si>
  <si>
    <t>C80</t>
  </si>
  <si>
    <t>DP7</t>
  </si>
  <si>
    <t>XP1</t>
    <phoneticPr fontId="2" type="noConversion"/>
  </si>
  <si>
    <t>600MPa级钢筋混凝土柱受力性能实验与理论研究</t>
    <phoneticPr fontId="2" type="noConversion"/>
  </si>
  <si>
    <t>AC1</t>
    <phoneticPr fontId="2" type="noConversion"/>
  </si>
  <si>
    <t>菱形箍</t>
    <phoneticPr fontId="2" type="noConversion"/>
  </si>
  <si>
    <t>BC1</t>
    <phoneticPr fontId="2" type="noConversion"/>
  </si>
  <si>
    <t>AC2</t>
    <phoneticPr fontId="2" type="noConversion"/>
  </si>
  <si>
    <t>BC2</t>
    <phoneticPr fontId="2" type="noConversion"/>
  </si>
  <si>
    <t>AC3</t>
    <phoneticPr fontId="2" type="noConversion"/>
  </si>
  <si>
    <t>600MPa级钢筋混凝土柱受力性能实验与理论研究</t>
  </si>
  <si>
    <t>BC3</t>
    <phoneticPr fontId="2" type="noConversion"/>
  </si>
  <si>
    <t>AC4</t>
    <phoneticPr fontId="2" type="noConversion"/>
  </si>
  <si>
    <t>BC4</t>
    <phoneticPr fontId="2" type="noConversion"/>
  </si>
  <si>
    <t>BC5</t>
    <phoneticPr fontId="2" type="noConversion"/>
  </si>
  <si>
    <t>EC1</t>
    <phoneticPr fontId="2" type="noConversion"/>
  </si>
  <si>
    <t>EC2</t>
    <phoneticPr fontId="2" type="noConversion"/>
  </si>
  <si>
    <t>EC3</t>
  </si>
  <si>
    <t>EC4</t>
  </si>
  <si>
    <t>EC5</t>
  </si>
  <si>
    <t>EC6</t>
  </si>
  <si>
    <t>EC7</t>
  </si>
  <si>
    <t>EC8</t>
  </si>
  <si>
    <t>EC9</t>
  </si>
  <si>
    <t>EC10</t>
  </si>
  <si>
    <t>配置500MPa钢筋混凝土偏压柱的截面延性性能试验研究</t>
    <phoneticPr fontId="2" type="noConversion"/>
  </si>
  <si>
    <t>HRCC-1</t>
    <phoneticPr fontId="2" type="noConversion"/>
  </si>
  <si>
    <t>500MPa</t>
    <phoneticPr fontId="2" type="noConversion"/>
  </si>
  <si>
    <t>HRCC-2</t>
    <phoneticPr fontId="2" type="noConversion"/>
  </si>
  <si>
    <t>配置500MPa钢筋混凝土偏压柱的截面延性性能试验研究</t>
  </si>
  <si>
    <t>HRCC-3</t>
  </si>
  <si>
    <t>500MPa</t>
  </si>
  <si>
    <t>C70</t>
    <phoneticPr fontId="2" type="noConversion"/>
  </si>
  <si>
    <t>HRCC-4</t>
  </si>
  <si>
    <t>HRCC-5</t>
  </si>
  <si>
    <t>HRCC-6</t>
  </si>
  <si>
    <t>钢筋高强混凝土柱偏心受压性能的尺寸效应实验研究</t>
    <phoneticPr fontId="2" type="noConversion"/>
  </si>
  <si>
    <t>Z200-0.6-1</t>
    <phoneticPr fontId="2" type="noConversion"/>
  </si>
  <si>
    <t>HRB335</t>
    <phoneticPr fontId="2" type="noConversion"/>
  </si>
  <si>
    <t>Z200-0.6-2</t>
    <phoneticPr fontId="2" type="noConversion"/>
  </si>
  <si>
    <t>Z400-0.6-1</t>
    <phoneticPr fontId="2" type="noConversion"/>
  </si>
  <si>
    <t>HRB335</t>
  </si>
  <si>
    <t>C60</t>
  </si>
  <si>
    <t>Z400-0.6-2</t>
    <phoneticPr fontId="2" type="noConversion"/>
  </si>
  <si>
    <t>Z800-0.6-1</t>
    <phoneticPr fontId="2" type="noConversion"/>
  </si>
  <si>
    <t>Z800-0.6-2</t>
    <phoneticPr fontId="2" type="noConversion"/>
  </si>
  <si>
    <t>Z200-0.25-1</t>
    <phoneticPr fontId="2" type="noConversion"/>
  </si>
  <si>
    <t>Z200-0.25-2</t>
    <phoneticPr fontId="2" type="noConversion"/>
  </si>
  <si>
    <t>Z400-0.25-1</t>
    <phoneticPr fontId="2" type="noConversion"/>
  </si>
  <si>
    <t>Z400-0.25-2</t>
    <phoneticPr fontId="2" type="noConversion"/>
  </si>
  <si>
    <t>Z800-0.25-1</t>
    <phoneticPr fontId="2" type="noConversion"/>
  </si>
  <si>
    <t>Z800-0.25-2</t>
    <phoneticPr fontId="2" type="noConversion"/>
  </si>
  <si>
    <t>HRBF500</t>
    <phoneticPr fontId="2" type="noConversion"/>
  </si>
  <si>
    <t>HRBF500钢筋混凝土柱的受压柱试验研究</t>
  </si>
  <si>
    <t>HRBF500</t>
  </si>
  <si>
    <t>PY-1</t>
    <phoneticPr fontId="2" type="noConversion"/>
  </si>
  <si>
    <t>PY-2</t>
    <phoneticPr fontId="2" type="noConversion"/>
  </si>
  <si>
    <t>PY-3</t>
  </si>
  <si>
    <t>PY-4</t>
  </si>
  <si>
    <t>PY-5</t>
  </si>
  <si>
    <t>PY-6</t>
  </si>
  <si>
    <t>PY-7</t>
  </si>
  <si>
    <t>HRB500级高强钢筋混凝土柱偏压试验研究</t>
    <phoneticPr fontId="2" type="noConversion"/>
  </si>
  <si>
    <t>PY1</t>
    <phoneticPr fontId="2" type="noConversion"/>
  </si>
  <si>
    <t>HRB500</t>
    <phoneticPr fontId="2" type="noConversion"/>
  </si>
  <si>
    <t>PY3</t>
  </si>
  <si>
    <t>HRB500</t>
  </si>
  <si>
    <t>PY4</t>
  </si>
  <si>
    <t>高强箍筋约束混凝土偏心受压构件及非线性分析</t>
    <phoneticPr fontId="2" type="noConversion"/>
  </si>
  <si>
    <t>HSC-s60-e8</t>
    <phoneticPr fontId="2" type="noConversion"/>
  </si>
  <si>
    <t>高碳钢丝</t>
    <phoneticPr fontId="2" type="noConversion"/>
  </si>
  <si>
    <t>HSC-s60-e6</t>
    <phoneticPr fontId="2" type="noConversion"/>
  </si>
  <si>
    <t>HSC-s60-e4</t>
    <phoneticPr fontId="2" type="noConversion"/>
  </si>
  <si>
    <t>HSC-s40-e8</t>
    <phoneticPr fontId="2" type="noConversion"/>
  </si>
  <si>
    <t>HSC-s40-e6</t>
    <phoneticPr fontId="2" type="noConversion"/>
  </si>
  <si>
    <t>HSC-s40-e4</t>
    <phoneticPr fontId="2" type="noConversion"/>
  </si>
  <si>
    <t>HSC-s40-e2.5</t>
    <phoneticPr fontId="2" type="noConversion"/>
  </si>
  <si>
    <t>HSSC-s60-e3</t>
    <phoneticPr fontId="2" type="noConversion"/>
  </si>
  <si>
    <t>螺旋箍</t>
    <phoneticPr fontId="2" type="noConversion"/>
  </si>
  <si>
    <t>HSSC-s40-e3</t>
    <phoneticPr fontId="2" type="noConversion"/>
  </si>
  <si>
    <t>500MPa级钢筋混凝土偏心受压柱受力性能的实验研究</t>
    <phoneticPr fontId="2" type="noConversion"/>
  </si>
  <si>
    <t>PZ-1</t>
    <phoneticPr fontId="2" type="noConversion"/>
  </si>
  <si>
    <t>HPB235</t>
    <phoneticPr fontId="2" type="noConversion"/>
  </si>
  <si>
    <t>PZ-2</t>
    <phoneticPr fontId="2" type="noConversion"/>
  </si>
  <si>
    <t>500MPa级钢筋混凝土偏心受压柱受力性能的实验研究</t>
  </si>
  <si>
    <t>HPB235</t>
  </si>
  <si>
    <t>C70</t>
  </si>
  <si>
    <t>PZ-4</t>
  </si>
  <si>
    <t>PZ-6</t>
  </si>
  <si>
    <t>PZ-8</t>
  </si>
  <si>
    <t>PZ-9</t>
  </si>
  <si>
    <t>建筑科学研究报告之三-高强高性能混凝土柱性能研究</t>
    <phoneticPr fontId="2" type="noConversion"/>
  </si>
  <si>
    <t>KZ-80-05-1</t>
  </si>
  <si>
    <t>KZ-80-06-1</t>
  </si>
  <si>
    <t>KZ-80-06-2</t>
  </si>
  <si>
    <t>KZ-80-06-3</t>
  </si>
  <si>
    <t>KZ-80-06-4</t>
  </si>
  <si>
    <t>KZ-80-06-5</t>
  </si>
  <si>
    <t>KZ-80-07-1</t>
  </si>
  <si>
    <t>KZ-100-04-1</t>
  </si>
  <si>
    <t>KZ-100-05-1</t>
  </si>
  <si>
    <t>KZ-100-05-2</t>
  </si>
  <si>
    <t>C100</t>
  </si>
  <si>
    <t>KZ-100-05-3</t>
  </si>
  <si>
    <t>KZ-100-05-4</t>
  </si>
  <si>
    <t>KZ-100-05-5</t>
  </si>
  <si>
    <t>KZ-100-06-1</t>
  </si>
  <si>
    <t>钢筋混凝土短柱抗震性能尺寸效应研究</t>
  </si>
  <si>
    <t>HPB300</t>
  </si>
  <si>
    <t>C30</t>
  </si>
  <si>
    <t>C25</t>
  </si>
  <si>
    <t>高强箍筋约束高强混凝土短柱抗震性能试验研究</t>
  </si>
  <si>
    <t>高轴压比足尺钢筋混凝土短柱抗震性能研究</t>
  </si>
  <si>
    <t>HRBF500 级细晶钢筋混凝土短柱抗震性能试验研究</t>
  </si>
  <si>
    <t>KZF3</t>
  </si>
  <si>
    <t>KZF4</t>
  </si>
  <si>
    <t>KZF5</t>
  </si>
  <si>
    <t>KZF6</t>
  </si>
  <si>
    <t>HHSC2</t>
  </si>
  <si>
    <t>HHSC3</t>
  </si>
  <si>
    <t>HHSC4</t>
  </si>
  <si>
    <t>HHSC5</t>
  </si>
  <si>
    <t>HHSC6</t>
  </si>
  <si>
    <t>HHSC7</t>
  </si>
  <si>
    <t>HHSC8</t>
  </si>
  <si>
    <t>HHSC9</t>
  </si>
  <si>
    <t>HHSC10</t>
  </si>
  <si>
    <t>HHSC11</t>
  </si>
  <si>
    <t>HHSC12</t>
  </si>
  <si>
    <t>HHSC13</t>
  </si>
  <si>
    <t>HHSC14</t>
  </si>
  <si>
    <t>YW-0861</t>
  </si>
  <si>
    <t>YW-0871</t>
  </si>
  <si>
    <t>YW-1031</t>
  </si>
  <si>
    <t>YW-1041</t>
  </si>
  <si>
    <t>YW-1051</t>
  </si>
  <si>
    <t>YW-1052</t>
  </si>
  <si>
    <t>YW-1053</t>
  </si>
  <si>
    <t>YW-1061</t>
  </si>
  <si>
    <t>YW-1071</t>
  </si>
  <si>
    <t>KZ-0861</t>
  </si>
  <si>
    <t>KZ-0862</t>
  </si>
  <si>
    <t>KZ-0864</t>
  </si>
  <si>
    <t>KZ-0865</t>
  </si>
  <si>
    <t>KZ-0871</t>
  </si>
  <si>
    <t>KZ-1041</t>
  </si>
  <si>
    <t>KZ-1051</t>
  </si>
  <si>
    <t>KZ-1052</t>
  </si>
  <si>
    <t>KZ-1053</t>
  </si>
  <si>
    <t>KZ-1054</t>
  </si>
  <si>
    <t>KZ-1055</t>
  </si>
  <si>
    <t>KZ-1061</t>
  </si>
  <si>
    <t>CT-200</t>
  </si>
  <si>
    <t>CF-200</t>
  </si>
  <si>
    <t>CT-400</t>
  </si>
  <si>
    <t>CF-400</t>
  </si>
  <si>
    <t>CT-600</t>
  </si>
  <si>
    <t>CF-600</t>
  </si>
  <si>
    <t>焊接复合箍筋钢筋混凝土短柱抗震性能试验研究</t>
  </si>
  <si>
    <t>P1</t>
  </si>
  <si>
    <t>H2</t>
  </si>
  <si>
    <t>P3</t>
  </si>
  <si>
    <t>H4</t>
  </si>
  <si>
    <t>P5</t>
  </si>
  <si>
    <t>H6</t>
  </si>
  <si>
    <t>H7</t>
  </si>
  <si>
    <t>H8</t>
  </si>
  <si>
    <t>DNC-1</t>
  </si>
  <si>
    <t>DHC-1</t>
  </si>
  <si>
    <t>DNC-2</t>
  </si>
  <si>
    <t>DHC-2</t>
  </si>
  <si>
    <t>DNC-3</t>
  </si>
  <si>
    <t>DHC-3</t>
  </si>
  <si>
    <t>WF-2-5-0.6</t>
  </si>
  <si>
    <t>WD-2-5-0.6</t>
  </si>
  <si>
    <t>KZF1</t>
  </si>
  <si>
    <t>HRBF500级细晶钢筋混凝土短柱抗震性能试验研究</t>
  </si>
  <si>
    <t>KZF2</t>
  </si>
  <si>
    <t>钢筋混凝土构造配筋短柱抗震性能研究</t>
  </si>
  <si>
    <t>HSC-1.06-1.2-A</t>
  </si>
  <si>
    <t>HSC-1.2-1.48-B</t>
  </si>
  <si>
    <t>HSC-1.2-1.97-B</t>
  </si>
  <si>
    <t>高强箍筋高强混凝土短柱抗震性能试验研究</t>
  </si>
  <si>
    <t>HHSC1</t>
  </si>
  <si>
    <t>八角箍</t>
  </si>
  <si>
    <t>235MPa</t>
  </si>
  <si>
    <t>建筑科学研究报告之三-高强高性能混凝土柱性能研究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</si>
</sst>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0" xfId="0" applyFill="1" applyAlignment="1"/>
    <xf numFmtId="0" fontId="4" fillId="0" borderId="0" xfId="0" applyFont="1" applyFill="1">
      <alignment vertical="center"/>
    </xf>
    <xf numFmtId="0" fontId="0" fillId="0" borderId="0" xfId="0" applyFill="1" applyAlignment="1">
      <alignment vertical="center" wrapText="1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horizontal="center" vertical="center" wrapText="1"/>
    </xf>
    <xf numFmtId="0" fontId="6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3A-CC97-43A3-ADF4-D94482318EDA}">
  <dimension ref="A1:AH228"/>
  <sheetViews>
    <sheetView tabSelected="1" topLeftCell="L211" zoomScale="110" zoomScaleNormal="110" workbookViewId="0">
      <selection activeCell="AD24" sqref="AD24:AD29"/>
    </sheetView>
  </sheetViews>
  <sheetFormatPr defaultRowHeight="14.25" x14ac:dyDescent="0.2"/>
  <sheetData>
    <row r="1" spans="1:3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5" t="s">
        <v>26</v>
      </c>
      <c r="AB1" s="2" t="s">
        <v>27</v>
      </c>
      <c r="AC1" s="2" t="s">
        <v>28</v>
      </c>
      <c r="AD1" s="2" t="s">
        <v>29</v>
      </c>
      <c r="AE1" s="2"/>
      <c r="AF1" s="2" t="s">
        <v>30</v>
      </c>
      <c r="AG1" s="2" t="s">
        <v>31</v>
      </c>
      <c r="AH1" s="2" t="s">
        <v>32</v>
      </c>
    </row>
    <row r="2" spans="1:34" x14ac:dyDescent="0.2">
      <c r="A2" s="2"/>
      <c r="B2" s="2"/>
      <c r="C2" s="2"/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  <c r="J2" s="2"/>
      <c r="K2" s="2" t="s">
        <v>39</v>
      </c>
      <c r="L2" s="2" t="s">
        <v>40</v>
      </c>
      <c r="M2" s="2"/>
      <c r="N2" s="2" t="s">
        <v>39</v>
      </c>
      <c r="O2" s="2"/>
      <c r="P2" s="2" t="s">
        <v>41</v>
      </c>
      <c r="Q2" s="2"/>
      <c r="R2" s="2"/>
      <c r="S2" s="2" t="s">
        <v>42</v>
      </c>
      <c r="T2" s="2" t="s">
        <v>43</v>
      </c>
      <c r="U2" s="2"/>
      <c r="V2" s="2" t="s">
        <v>44</v>
      </c>
      <c r="W2" s="2" t="s">
        <v>41</v>
      </c>
      <c r="X2" s="2"/>
      <c r="Y2" s="2" t="s">
        <v>45</v>
      </c>
      <c r="Z2" s="2" t="s">
        <v>46</v>
      </c>
      <c r="AA2" s="5" t="s">
        <v>47</v>
      </c>
      <c r="AB2" s="2" t="s">
        <v>48</v>
      </c>
      <c r="AC2" s="2" t="s">
        <v>49</v>
      </c>
      <c r="AD2" s="2" t="s">
        <v>50</v>
      </c>
      <c r="AE2" s="2"/>
      <c r="AF2" s="2" t="s">
        <v>51</v>
      </c>
      <c r="AG2" s="2" t="s">
        <v>52</v>
      </c>
      <c r="AH2" s="2" t="s">
        <v>53</v>
      </c>
    </row>
    <row r="3" spans="1:34" x14ac:dyDescent="0.2">
      <c r="A3" s="4">
        <v>1</v>
      </c>
      <c r="B3" s="2" t="s">
        <v>54</v>
      </c>
      <c r="C3" s="5" t="s">
        <v>55</v>
      </c>
      <c r="D3" s="2">
        <v>350</v>
      </c>
      <c r="E3" s="2">
        <v>250</v>
      </c>
      <c r="F3" s="5">
        <v>25</v>
      </c>
      <c r="G3" s="2"/>
      <c r="H3" s="2">
        <v>1800</v>
      </c>
      <c r="I3" s="2">
        <v>14</v>
      </c>
      <c r="J3" s="2">
        <v>4</v>
      </c>
      <c r="K3" s="2">
        <v>727.21</v>
      </c>
      <c r="L3" s="2">
        <v>16</v>
      </c>
      <c r="M3" s="2">
        <v>2</v>
      </c>
      <c r="N3" s="2">
        <v>737.35</v>
      </c>
      <c r="O3" s="2" t="s">
        <v>56</v>
      </c>
      <c r="P3" s="2">
        <f>3.1415926*(49*J3+64*M3)/D3/E3*100</f>
        <v>1.1632868598857145</v>
      </c>
      <c r="Q3" s="2">
        <v>2</v>
      </c>
      <c r="R3" s="2">
        <v>2</v>
      </c>
      <c r="S3" s="2">
        <v>8</v>
      </c>
      <c r="T3" s="2">
        <v>100</v>
      </c>
      <c r="U3" s="2" t="s">
        <v>57</v>
      </c>
      <c r="V3" s="2">
        <v>471.44</v>
      </c>
      <c r="W3" s="2">
        <f>(D3-50+E3-50)*2*3.141593*16/T3/(D3-50-16)/(E3-50-16)*100</f>
        <v>0.96190845070422537</v>
      </c>
      <c r="X3" s="2" t="s">
        <v>58</v>
      </c>
      <c r="Y3" s="2">
        <v>87.5</v>
      </c>
      <c r="Z3" s="2">
        <v>2498.1</v>
      </c>
      <c r="AA3" s="3"/>
      <c r="AB3" s="2">
        <v>35.07</v>
      </c>
      <c r="AC3" s="2"/>
      <c r="AD3" s="6"/>
      <c r="AE3" s="2"/>
      <c r="AF3" s="2">
        <f>Y3*Z3/1000</f>
        <v>218.58375000000001</v>
      </c>
      <c r="AG3" s="2"/>
      <c r="AH3" s="2"/>
    </row>
    <row r="4" spans="1:34" x14ac:dyDescent="0.2">
      <c r="A4" s="4">
        <v>2</v>
      </c>
      <c r="B4" s="2" t="s">
        <v>54</v>
      </c>
      <c r="C4" s="5" t="s">
        <v>59</v>
      </c>
      <c r="D4" s="2">
        <v>300</v>
      </c>
      <c r="E4" s="2">
        <v>300</v>
      </c>
      <c r="F4" s="5">
        <v>25</v>
      </c>
      <c r="G4" s="2"/>
      <c r="H4" s="2">
        <v>1800</v>
      </c>
      <c r="I4" s="2">
        <v>14</v>
      </c>
      <c r="J4" s="2">
        <v>4</v>
      </c>
      <c r="K4" s="2">
        <v>727.21</v>
      </c>
      <c r="L4" s="2">
        <v>16</v>
      </c>
      <c r="M4" s="2">
        <v>2</v>
      </c>
      <c r="N4" s="2">
        <v>737.35</v>
      </c>
      <c r="O4" s="2" t="s">
        <v>56</v>
      </c>
      <c r="P4" s="2">
        <f t="shared" ref="P4:P23" si="0">3.1415926*(49*J4+64*M4)/D4/E4*100</f>
        <v>1.1309733360000001</v>
      </c>
      <c r="Q4" s="2">
        <v>2</v>
      </c>
      <c r="R4" s="2">
        <v>2</v>
      </c>
      <c r="S4" s="2">
        <v>8</v>
      </c>
      <c r="T4" s="2">
        <v>100</v>
      </c>
      <c r="U4" s="2" t="s">
        <v>57</v>
      </c>
      <c r="V4" s="2">
        <v>471.44</v>
      </c>
      <c r="W4" s="2">
        <f t="shared" ref="W4:W23" si="1">(D4-50+E4-50)*2*3.141593*16/T4/(D4-50-16)/(E4-50-16)*100</f>
        <v>0.91799050332383658</v>
      </c>
      <c r="X4" s="2" t="s">
        <v>58</v>
      </c>
      <c r="Y4" s="2">
        <v>75</v>
      </c>
      <c r="Z4" s="2">
        <v>2412.1</v>
      </c>
      <c r="AA4" s="3"/>
      <c r="AB4" s="2">
        <v>35.07</v>
      </c>
      <c r="AC4" s="2"/>
      <c r="AD4" s="6"/>
      <c r="AE4" s="2"/>
      <c r="AF4" s="2">
        <f>Y4*Z4/1000</f>
        <v>180.9075</v>
      </c>
      <c r="AG4" s="2"/>
      <c r="AH4" s="2"/>
    </row>
    <row r="5" spans="1:34" x14ac:dyDescent="0.2">
      <c r="A5" s="4">
        <v>3</v>
      </c>
      <c r="B5" s="2" t="s">
        <v>54</v>
      </c>
      <c r="C5" s="5" t="s">
        <v>60</v>
      </c>
      <c r="D5" s="2">
        <v>350</v>
      </c>
      <c r="E5" s="2">
        <v>250</v>
      </c>
      <c r="F5" s="5">
        <v>25</v>
      </c>
      <c r="G5" s="2"/>
      <c r="H5" s="2">
        <v>1800</v>
      </c>
      <c r="I5" s="2">
        <v>14</v>
      </c>
      <c r="J5" s="2">
        <v>4</v>
      </c>
      <c r="K5" s="2">
        <v>727.21</v>
      </c>
      <c r="L5" s="2">
        <v>16</v>
      </c>
      <c r="M5" s="2">
        <v>2</v>
      </c>
      <c r="N5" s="2">
        <v>737.35</v>
      </c>
      <c r="O5" s="2" t="s">
        <v>61</v>
      </c>
      <c r="P5" s="2">
        <f t="shared" si="0"/>
        <v>1.1632868598857145</v>
      </c>
      <c r="Q5" s="2">
        <v>2</v>
      </c>
      <c r="R5" s="2">
        <v>2</v>
      </c>
      <c r="S5" s="2">
        <v>8</v>
      </c>
      <c r="T5" s="2">
        <v>100</v>
      </c>
      <c r="U5" s="2" t="s">
        <v>62</v>
      </c>
      <c r="V5" s="2">
        <v>471.44</v>
      </c>
      <c r="W5" s="2">
        <f t="shared" si="1"/>
        <v>0.96190845070422537</v>
      </c>
      <c r="X5" s="2" t="s">
        <v>63</v>
      </c>
      <c r="Y5" s="2">
        <v>0</v>
      </c>
      <c r="Z5" s="2">
        <v>3632.4</v>
      </c>
      <c r="AA5" s="3"/>
      <c r="AB5" s="2">
        <v>35.07</v>
      </c>
      <c r="AC5" s="2"/>
      <c r="AD5" s="6"/>
      <c r="AE5" s="2"/>
      <c r="AF5" s="2">
        <f>Y5*Z5/1000</f>
        <v>0</v>
      </c>
      <c r="AG5" s="2"/>
      <c r="AH5" s="2"/>
    </row>
    <row r="6" spans="1:34" x14ac:dyDescent="0.2">
      <c r="A6" s="4">
        <v>4</v>
      </c>
      <c r="B6" s="2" t="s">
        <v>54</v>
      </c>
      <c r="C6" s="5" t="s">
        <v>64</v>
      </c>
      <c r="D6" s="2">
        <v>350</v>
      </c>
      <c r="E6" s="2">
        <v>250</v>
      </c>
      <c r="F6" s="5">
        <v>25</v>
      </c>
      <c r="G6" s="2"/>
      <c r="H6" s="2">
        <v>1800</v>
      </c>
      <c r="I6" s="2">
        <v>14</v>
      </c>
      <c r="J6" s="2">
        <v>4</v>
      </c>
      <c r="K6" s="2">
        <v>727.21</v>
      </c>
      <c r="L6" s="2">
        <v>16</v>
      </c>
      <c r="M6" s="2">
        <v>2</v>
      </c>
      <c r="N6" s="2">
        <v>737.35</v>
      </c>
      <c r="O6" s="2" t="s">
        <v>61</v>
      </c>
      <c r="P6" s="2">
        <f t="shared" si="0"/>
        <v>1.1632868598857145</v>
      </c>
      <c r="Q6" s="2">
        <v>2</v>
      </c>
      <c r="R6" s="2">
        <v>2</v>
      </c>
      <c r="S6" s="2">
        <v>8</v>
      </c>
      <c r="T6" s="2">
        <v>100</v>
      </c>
      <c r="U6" s="2" t="s">
        <v>62</v>
      </c>
      <c r="V6" s="2">
        <v>471.44</v>
      </c>
      <c r="W6" s="2">
        <f t="shared" si="1"/>
        <v>0.96190845070422537</v>
      </c>
      <c r="X6" s="2" t="s">
        <v>63</v>
      </c>
      <c r="Y6" s="2">
        <v>43.75</v>
      </c>
      <c r="Z6" s="2">
        <v>2903.7</v>
      </c>
      <c r="AA6" s="3"/>
      <c r="AB6" s="2">
        <v>35.07</v>
      </c>
      <c r="AC6" s="2"/>
      <c r="AD6" s="6"/>
      <c r="AE6" s="2"/>
      <c r="AF6" s="2">
        <f>Y6*Z6/1000</f>
        <v>127.03687499999998</v>
      </c>
      <c r="AG6" s="2"/>
      <c r="AH6" s="2"/>
    </row>
    <row r="7" spans="1:34" x14ac:dyDescent="0.2">
      <c r="A7" s="4">
        <v>5</v>
      </c>
      <c r="B7" s="2" t="s">
        <v>54</v>
      </c>
      <c r="C7" s="5" t="s">
        <v>65</v>
      </c>
      <c r="D7" s="2">
        <v>350</v>
      </c>
      <c r="E7" s="2">
        <v>250</v>
      </c>
      <c r="F7" s="5">
        <v>25</v>
      </c>
      <c r="G7" s="2"/>
      <c r="H7" s="2">
        <v>1800</v>
      </c>
      <c r="I7" s="2">
        <v>14</v>
      </c>
      <c r="J7" s="2">
        <v>4</v>
      </c>
      <c r="K7" s="2">
        <v>727.21</v>
      </c>
      <c r="L7" s="2">
        <v>16</v>
      </c>
      <c r="M7" s="2">
        <v>2</v>
      </c>
      <c r="N7" s="2">
        <v>737.35</v>
      </c>
      <c r="O7" s="2" t="s">
        <v>61</v>
      </c>
      <c r="P7" s="2">
        <f t="shared" si="0"/>
        <v>1.1632868598857145</v>
      </c>
      <c r="Q7" s="2">
        <v>2</v>
      </c>
      <c r="R7" s="2">
        <v>2</v>
      </c>
      <c r="S7" s="2">
        <v>8</v>
      </c>
      <c r="T7" s="2">
        <v>100</v>
      </c>
      <c r="U7" s="2" t="s">
        <v>62</v>
      </c>
      <c r="V7" s="2">
        <v>471.44</v>
      </c>
      <c r="W7" s="2">
        <f t="shared" si="1"/>
        <v>0.96190845070422537</v>
      </c>
      <c r="X7" s="2" t="s">
        <v>63</v>
      </c>
      <c r="Y7" s="2">
        <v>131.25</v>
      </c>
      <c r="Z7" s="5">
        <v>1907.4</v>
      </c>
      <c r="AA7" s="3"/>
      <c r="AB7" s="2">
        <v>35.07</v>
      </c>
      <c r="AC7" s="2"/>
      <c r="AD7" s="6"/>
      <c r="AE7" s="2"/>
      <c r="AF7" s="2">
        <f>Y7*Z7/1000</f>
        <v>250.34625</v>
      </c>
      <c r="AG7" s="2"/>
      <c r="AH7" s="2"/>
    </row>
    <row r="8" spans="1:34" x14ac:dyDescent="0.2">
      <c r="A8" s="4">
        <v>6</v>
      </c>
      <c r="B8" s="2" t="s">
        <v>54</v>
      </c>
      <c r="C8" s="5" t="s">
        <v>66</v>
      </c>
      <c r="D8" s="2">
        <v>350</v>
      </c>
      <c r="E8" s="2">
        <v>250</v>
      </c>
      <c r="F8" s="5">
        <v>25</v>
      </c>
      <c r="G8" s="2"/>
      <c r="H8" s="2">
        <v>1800</v>
      </c>
      <c r="I8" s="2">
        <v>14</v>
      </c>
      <c r="J8" s="2">
        <v>4</v>
      </c>
      <c r="K8" s="2">
        <v>727.21</v>
      </c>
      <c r="L8" s="2">
        <v>16</v>
      </c>
      <c r="M8" s="2">
        <v>2</v>
      </c>
      <c r="N8" s="2">
        <v>737.35</v>
      </c>
      <c r="O8" s="2" t="s">
        <v>61</v>
      </c>
      <c r="P8" s="2">
        <f t="shared" si="0"/>
        <v>1.1632868598857145</v>
      </c>
      <c r="Q8" s="2">
        <v>2</v>
      </c>
      <c r="R8" s="2">
        <v>2</v>
      </c>
      <c r="S8" s="2">
        <v>8</v>
      </c>
      <c r="T8" s="2">
        <v>100</v>
      </c>
      <c r="U8" s="2" t="s">
        <v>62</v>
      </c>
      <c r="V8" s="2">
        <v>471.44</v>
      </c>
      <c r="W8" s="2">
        <f t="shared" si="1"/>
        <v>0.96190845070422537</v>
      </c>
      <c r="X8" s="2" t="s">
        <v>63</v>
      </c>
      <c r="Y8" s="2">
        <v>175</v>
      </c>
      <c r="Z8" s="5">
        <v>1559.8</v>
      </c>
      <c r="AA8" s="3"/>
      <c r="AB8" s="2">
        <v>35.07</v>
      </c>
      <c r="AC8" s="2"/>
      <c r="AD8" s="6"/>
      <c r="AE8" s="2"/>
      <c r="AF8" s="2">
        <f>Y8*Z8/1000</f>
        <v>272.96499999999997</v>
      </c>
      <c r="AG8" s="2"/>
      <c r="AH8" s="2"/>
    </row>
    <row r="9" spans="1:34" x14ac:dyDescent="0.2">
      <c r="A9" s="4">
        <v>7</v>
      </c>
      <c r="B9" s="2" t="s">
        <v>54</v>
      </c>
      <c r="C9" s="5" t="s">
        <v>67</v>
      </c>
      <c r="D9" s="2">
        <v>350</v>
      </c>
      <c r="E9" s="2">
        <v>250</v>
      </c>
      <c r="F9" s="5">
        <v>25</v>
      </c>
      <c r="G9" s="2"/>
      <c r="H9" s="2">
        <v>1800</v>
      </c>
      <c r="I9" s="2">
        <v>14</v>
      </c>
      <c r="J9" s="2">
        <v>4</v>
      </c>
      <c r="K9" s="2">
        <v>727.21</v>
      </c>
      <c r="L9" s="2">
        <v>16</v>
      </c>
      <c r="M9" s="2">
        <v>2</v>
      </c>
      <c r="N9" s="2">
        <v>737.35</v>
      </c>
      <c r="O9" s="2" t="s">
        <v>61</v>
      </c>
      <c r="P9" s="2">
        <f t="shared" si="0"/>
        <v>1.1632868598857145</v>
      </c>
      <c r="Q9" s="2">
        <v>2</v>
      </c>
      <c r="R9" s="2">
        <v>2</v>
      </c>
      <c r="S9" s="2">
        <v>8</v>
      </c>
      <c r="T9" s="2">
        <v>100</v>
      </c>
      <c r="U9" s="2" t="s">
        <v>62</v>
      </c>
      <c r="V9" s="2">
        <v>471.44</v>
      </c>
      <c r="W9" s="2">
        <f t="shared" si="1"/>
        <v>0.96190845070422537</v>
      </c>
      <c r="X9" s="2" t="s">
        <v>63</v>
      </c>
      <c r="Y9" s="2">
        <v>262.5</v>
      </c>
      <c r="Z9" s="5">
        <v>938.6</v>
      </c>
      <c r="AA9" s="3"/>
      <c r="AB9" s="2">
        <v>35.07</v>
      </c>
      <c r="AC9" s="2"/>
      <c r="AD9" s="6"/>
      <c r="AE9" s="2"/>
      <c r="AF9" s="2">
        <f>Y9*Z9/1000</f>
        <v>246.38249999999999</v>
      </c>
      <c r="AG9" s="2"/>
      <c r="AH9" s="2"/>
    </row>
    <row r="10" spans="1:34" x14ac:dyDescent="0.2">
      <c r="A10" s="4">
        <v>8</v>
      </c>
      <c r="B10" s="5" t="s">
        <v>54</v>
      </c>
      <c r="C10" s="5" t="s">
        <v>68</v>
      </c>
      <c r="D10" s="5">
        <v>250</v>
      </c>
      <c r="E10" s="5">
        <v>350</v>
      </c>
      <c r="F10" s="5">
        <v>25</v>
      </c>
      <c r="G10" s="5"/>
      <c r="H10" s="5">
        <v>1800</v>
      </c>
      <c r="I10" s="5">
        <v>14</v>
      </c>
      <c r="J10" s="5">
        <v>4</v>
      </c>
      <c r="K10" s="5">
        <v>727.21</v>
      </c>
      <c r="L10" s="5">
        <v>16</v>
      </c>
      <c r="M10" s="5">
        <v>2</v>
      </c>
      <c r="N10" s="5">
        <v>737.35</v>
      </c>
      <c r="O10" s="5" t="s">
        <v>61</v>
      </c>
      <c r="P10" s="2">
        <f t="shared" si="0"/>
        <v>1.1632868598857142</v>
      </c>
      <c r="Q10" s="2">
        <v>2</v>
      </c>
      <c r="R10" s="2">
        <v>2</v>
      </c>
      <c r="S10" s="5">
        <v>8</v>
      </c>
      <c r="T10" s="5">
        <v>100</v>
      </c>
      <c r="U10" s="5" t="s">
        <v>62</v>
      </c>
      <c r="V10" s="5">
        <v>471.44</v>
      </c>
      <c r="W10" s="2">
        <f t="shared" si="1"/>
        <v>0.96190845070422537</v>
      </c>
      <c r="X10" s="5" t="s">
        <v>63</v>
      </c>
      <c r="Y10" s="5">
        <v>31.25</v>
      </c>
      <c r="Z10" s="5">
        <v>2498.1999999999998</v>
      </c>
      <c r="AA10" s="3"/>
      <c r="AB10" s="5">
        <v>35.07</v>
      </c>
      <c r="AC10" s="5"/>
      <c r="AD10" s="6"/>
      <c r="AE10" s="5"/>
      <c r="AF10" s="2">
        <f>Y10*Z10/1000</f>
        <v>78.068749999999994</v>
      </c>
      <c r="AG10" s="2"/>
      <c r="AH10" s="2"/>
    </row>
    <row r="11" spans="1:34" x14ac:dyDescent="0.2">
      <c r="A11" s="4">
        <v>9</v>
      </c>
      <c r="B11" s="5" t="s">
        <v>54</v>
      </c>
      <c r="C11" s="5" t="s">
        <v>69</v>
      </c>
      <c r="D11" s="5">
        <v>250</v>
      </c>
      <c r="E11" s="5">
        <v>350</v>
      </c>
      <c r="F11" s="5">
        <v>25</v>
      </c>
      <c r="G11" s="5"/>
      <c r="H11" s="5">
        <v>1800</v>
      </c>
      <c r="I11" s="5">
        <v>14</v>
      </c>
      <c r="J11" s="5">
        <v>4</v>
      </c>
      <c r="K11" s="5">
        <v>727.21</v>
      </c>
      <c r="L11" s="5">
        <v>16</v>
      </c>
      <c r="M11" s="5">
        <v>2</v>
      </c>
      <c r="N11" s="5">
        <v>737.35</v>
      </c>
      <c r="O11" s="5" t="s">
        <v>61</v>
      </c>
      <c r="P11" s="2">
        <f t="shared" si="0"/>
        <v>1.1632868598857142</v>
      </c>
      <c r="Q11" s="2">
        <v>2</v>
      </c>
      <c r="R11" s="2">
        <v>2</v>
      </c>
      <c r="S11" s="5">
        <v>8</v>
      </c>
      <c r="T11" s="5">
        <v>100</v>
      </c>
      <c r="U11" s="5" t="s">
        <v>62</v>
      </c>
      <c r="V11" s="5">
        <v>471.44</v>
      </c>
      <c r="W11" s="2">
        <f t="shared" si="1"/>
        <v>0.96190845070422537</v>
      </c>
      <c r="X11" s="5" t="s">
        <v>63</v>
      </c>
      <c r="Y11" s="5">
        <v>62.5</v>
      </c>
      <c r="Z11" s="5">
        <v>2246.6999999999998</v>
      </c>
      <c r="AA11" s="3"/>
      <c r="AB11" s="5">
        <v>35.07</v>
      </c>
      <c r="AC11" s="5"/>
      <c r="AD11" s="6"/>
      <c r="AE11" s="5"/>
      <c r="AF11" s="2">
        <f>Y11*Z11/1000</f>
        <v>140.41874999999999</v>
      </c>
      <c r="AG11" s="2"/>
      <c r="AH11" s="2"/>
    </row>
    <row r="12" spans="1:34" x14ac:dyDescent="0.2">
      <c r="A12" s="4">
        <v>10</v>
      </c>
      <c r="B12" s="5" t="s">
        <v>54</v>
      </c>
      <c r="C12" s="5" t="s">
        <v>70</v>
      </c>
      <c r="D12" s="5">
        <v>250</v>
      </c>
      <c r="E12" s="5">
        <v>350</v>
      </c>
      <c r="F12" s="5">
        <v>25</v>
      </c>
      <c r="G12" s="5"/>
      <c r="H12" s="5">
        <v>1800</v>
      </c>
      <c r="I12" s="5">
        <v>14</v>
      </c>
      <c r="J12" s="5">
        <v>4</v>
      </c>
      <c r="K12" s="5">
        <v>727.21</v>
      </c>
      <c r="L12" s="5">
        <v>16</v>
      </c>
      <c r="M12" s="5">
        <v>2</v>
      </c>
      <c r="N12" s="5">
        <v>737.35</v>
      </c>
      <c r="O12" s="5" t="s">
        <v>61</v>
      </c>
      <c r="P12" s="2">
        <f t="shared" si="0"/>
        <v>1.1632868598857142</v>
      </c>
      <c r="Q12" s="2">
        <v>2</v>
      </c>
      <c r="R12" s="2">
        <v>2</v>
      </c>
      <c r="S12" s="5">
        <v>8</v>
      </c>
      <c r="T12" s="5">
        <v>100</v>
      </c>
      <c r="U12" s="5" t="s">
        <v>62</v>
      </c>
      <c r="V12" s="5">
        <v>471.44</v>
      </c>
      <c r="W12" s="2">
        <f t="shared" si="1"/>
        <v>0.96190845070422537</v>
      </c>
      <c r="X12" s="5" t="s">
        <v>63</v>
      </c>
      <c r="Y12" s="5">
        <v>93.75</v>
      </c>
      <c r="Z12" s="5">
        <v>1813.2</v>
      </c>
      <c r="AA12" s="3"/>
      <c r="AB12" s="5">
        <v>35.07</v>
      </c>
      <c r="AC12" s="5"/>
      <c r="AD12" s="6"/>
      <c r="AE12" s="5"/>
      <c r="AF12" s="2">
        <f>Y12*Z12/1000</f>
        <v>169.98750000000001</v>
      </c>
      <c r="AG12" s="2"/>
      <c r="AH12" s="2"/>
    </row>
    <row r="13" spans="1:34" x14ac:dyDescent="0.2">
      <c r="A13" s="4">
        <v>11</v>
      </c>
      <c r="B13" s="2" t="s">
        <v>54</v>
      </c>
      <c r="C13" s="5" t="s">
        <v>71</v>
      </c>
      <c r="D13" s="2">
        <v>300</v>
      </c>
      <c r="E13" s="2">
        <v>300</v>
      </c>
      <c r="F13" s="5">
        <v>25</v>
      </c>
      <c r="G13" s="2"/>
      <c r="H13" s="2">
        <v>1800</v>
      </c>
      <c r="I13" s="2">
        <v>14</v>
      </c>
      <c r="J13" s="2">
        <v>4</v>
      </c>
      <c r="K13" s="2">
        <v>727.21</v>
      </c>
      <c r="L13" s="2">
        <v>16</v>
      </c>
      <c r="M13" s="2">
        <v>2</v>
      </c>
      <c r="N13" s="2">
        <v>737.35</v>
      </c>
      <c r="O13" s="2" t="s">
        <v>61</v>
      </c>
      <c r="P13" s="2">
        <f t="shared" si="0"/>
        <v>1.1309733360000001</v>
      </c>
      <c r="Q13" s="2">
        <v>2</v>
      </c>
      <c r="R13" s="2">
        <v>2</v>
      </c>
      <c r="S13" s="2">
        <v>8</v>
      </c>
      <c r="T13" s="2">
        <v>100</v>
      </c>
      <c r="U13" s="2" t="s">
        <v>62</v>
      </c>
      <c r="V13" s="2">
        <v>471.44</v>
      </c>
      <c r="W13" s="2">
        <f t="shared" si="1"/>
        <v>0.91799050332383658</v>
      </c>
      <c r="X13" s="2" t="s">
        <v>63</v>
      </c>
      <c r="Y13" s="2">
        <v>0</v>
      </c>
      <c r="Z13" s="5">
        <v>3795.1</v>
      </c>
      <c r="AA13" s="3"/>
      <c r="AB13" s="2">
        <v>35.07</v>
      </c>
      <c r="AC13" s="2"/>
      <c r="AD13" s="6"/>
      <c r="AE13" s="2"/>
      <c r="AF13" s="2">
        <f>Y13*Z13/1000</f>
        <v>0</v>
      </c>
      <c r="AG13" s="2"/>
      <c r="AH13" s="2"/>
    </row>
    <row r="14" spans="1:34" x14ac:dyDescent="0.2">
      <c r="A14" s="4">
        <v>12</v>
      </c>
      <c r="B14" s="2" t="s">
        <v>54</v>
      </c>
      <c r="C14" s="5" t="s">
        <v>72</v>
      </c>
      <c r="D14" s="2">
        <v>300</v>
      </c>
      <c r="E14" s="2">
        <v>300</v>
      </c>
      <c r="F14" s="5">
        <v>25</v>
      </c>
      <c r="G14" s="2"/>
      <c r="H14" s="2">
        <v>1800</v>
      </c>
      <c r="I14" s="2">
        <v>14</v>
      </c>
      <c r="J14" s="2">
        <v>4</v>
      </c>
      <c r="K14" s="2">
        <v>727.21</v>
      </c>
      <c r="L14" s="2">
        <v>16</v>
      </c>
      <c r="M14" s="2">
        <v>2</v>
      </c>
      <c r="N14" s="2">
        <v>737.35</v>
      </c>
      <c r="O14" s="2" t="s">
        <v>61</v>
      </c>
      <c r="P14" s="2">
        <f t="shared" si="0"/>
        <v>1.1309733360000001</v>
      </c>
      <c r="Q14" s="2">
        <v>2</v>
      </c>
      <c r="R14" s="2">
        <v>2</v>
      </c>
      <c r="S14" s="2">
        <v>8</v>
      </c>
      <c r="T14" s="2">
        <v>100</v>
      </c>
      <c r="U14" s="2" t="s">
        <v>62</v>
      </c>
      <c r="V14" s="2">
        <v>471.44</v>
      </c>
      <c r="W14" s="2">
        <f t="shared" si="1"/>
        <v>0.91799050332383658</v>
      </c>
      <c r="X14" s="2" t="s">
        <v>63</v>
      </c>
      <c r="Y14" s="2">
        <v>112.5</v>
      </c>
      <c r="Z14" s="5">
        <v>2042.3</v>
      </c>
      <c r="AA14" s="3"/>
      <c r="AB14" s="2">
        <v>35.07</v>
      </c>
      <c r="AC14" s="2"/>
      <c r="AD14" s="6"/>
      <c r="AE14" s="2"/>
      <c r="AF14" s="2">
        <f>Y14*Z14/1000</f>
        <v>229.75874999999999</v>
      </c>
      <c r="AG14" s="2"/>
      <c r="AH14" s="2"/>
    </row>
    <row r="15" spans="1:34" x14ac:dyDescent="0.2">
      <c r="A15" s="4">
        <v>13</v>
      </c>
      <c r="B15" s="2" t="s">
        <v>54</v>
      </c>
      <c r="C15" s="5" t="s">
        <v>73</v>
      </c>
      <c r="D15" s="2">
        <v>300</v>
      </c>
      <c r="E15" s="2">
        <v>300</v>
      </c>
      <c r="F15" s="5">
        <v>25</v>
      </c>
      <c r="G15" s="2"/>
      <c r="H15" s="2">
        <v>1800</v>
      </c>
      <c r="I15" s="2">
        <v>14</v>
      </c>
      <c r="J15" s="2">
        <v>4</v>
      </c>
      <c r="K15" s="2">
        <v>727.21</v>
      </c>
      <c r="L15" s="2">
        <v>16</v>
      </c>
      <c r="M15" s="2">
        <v>2</v>
      </c>
      <c r="N15" s="2">
        <v>737.35</v>
      </c>
      <c r="O15" s="2" t="s">
        <v>61</v>
      </c>
      <c r="P15" s="2">
        <f t="shared" si="0"/>
        <v>1.1309733360000001</v>
      </c>
      <c r="Q15" s="2">
        <v>2</v>
      </c>
      <c r="R15" s="2">
        <v>2</v>
      </c>
      <c r="S15" s="2">
        <v>8</v>
      </c>
      <c r="T15" s="2">
        <v>100</v>
      </c>
      <c r="U15" s="2" t="s">
        <v>62</v>
      </c>
      <c r="V15" s="2">
        <v>471.44</v>
      </c>
      <c r="W15" s="2">
        <f t="shared" si="1"/>
        <v>0.91799050332383658</v>
      </c>
      <c r="X15" s="2" t="s">
        <v>63</v>
      </c>
      <c r="Y15" s="2">
        <v>150</v>
      </c>
      <c r="Z15" s="5">
        <v>1594.2</v>
      </c>
      <c r="AA15" s="3"/>
      <c r="AB15" s="2">
        <v>35.07</v>
      </c>
      <c r="AC15" s="2"/>
      <c r="AD15" s="6"/>
      <c r="AE15" s="2"/>
      <c r="AF15" s="2">
        <f>Y15*Z15/1000</f>
        <v>239.13</v>
      </c>
      <c r="AG15" s="2"/>
      <c r="AH15" s="2"/>
    </row>
    <row r="16" spans="1:34" x14ac:dyDescent="0.2">
      <c r="A16" s="4">
        <v>14</v>
      </c>
      <c r="B16" s="2" t="s">
        <v>54</v>
      </c>
      <c r="C16" s="5" t="s">
        <v>74</v>
      </c>
      <c r="D16" s="2">
        <v>300</v>
      </c>
      <c r="E16" s="2">
        <v>300</v>
      </c>
      <c r="F16" s="5">
        <v>25</v>
      </c>
      <c r="G16" s="2"/>
      <c r="H16" s="2">
        <v>1800</v>
      </c>
      <c r="I16" s="2">
        <v>14</v>
      </c>
      <c r="J16" s="2">
        <v>4</v>
      </c>
      <c r="K16" s="2">
        <v>727.21</v>
      </c>
      <c r="L16" s="2">
        <v>16</v>
      </c>
      <c r="M16" s="2">
        <v>2</v>
      </c>
      <c r="N16" s="2">
        <v>737.35</v>
      </c>
      <c r="O16" s="2" t="s">
        <v>61</v>
      </c>
      <c r="P16" s="2">
        <f t="shared" si="0"/>
        <v>1.1309733360000001</v>
      </c>
      <c r="Q16" s="2">
        <v>2</v>
      </c>
      <c r="R16" s="2">
        <v>2</v>
      </c>
      <c r="S16" s="2">
        <v>8</v>
      </c>
      <c r="T16" s="2">
        <v>100</v>
      </c>
      <c r="U16" s="2" t="s">
        <v>62</v>
      </c>
      <c r="V16" s="2">
        <v>471.44</v>
      </c>
      <c r="W16" s="2">
        <f t="shared" si="1"/>
        <v>0.91799050332383658</v>
      </c>
      <c r="X16" s="2" t="s">
        <v>63</v>
      </c>
      <c r="Y16" s="2">
        <v>225</v>
      </c>
      <c r="Z16" s="5">
        <v>908.8</v>
      </c>
      <c r="AA16" s="3"/>
      <c r="AB16" s="2">
        <v>35.07</v>
      </c>
      <c r="AC16" s="2"/>
      <c r="AD16" s="6"/>
      <c r="AE16" s="2"/>
      <c r="AF16" s="2">
        <f>Y16*Z16/1000</f>
        <v>204.48</v>
      </c>
      <c r="AG16" s="2"/>
      <c r="AH16" s="2"/>
    </row>
    <row r="17" spans="1:34" x14ac:dyDescent="0.2">
      <c r="A17" s="4">
        <v>15</v>
      </c>
      <c r="B17" s="2" t="s">
        <v>54</v>
      </c>
      <c r="C17" s="5" t="s">
        <v>75</v>
      </c>
      <c r="D17" s="2">
        <v>350</v>
      </c>
      <c r="E17" s="2">
        <v>250</v>
      </c>
      <c r="F17" s="5">
        <v>25</v>
      </c>
      <c r="G17" s="2"/>
      <c r="H17" s="2">
        <v>1800</v>
      </c>
      <c r="I17" s="2">
        <v>14</v>
      </c>
      <c r="J17" s="2">
        <v>4</v>
      </c>
      <c r="K17" s="2">
        <v>727.21</v>
      </c>
      <c r="L17" s="2">
        <v>16</v>
      </c>
      <c r="M17" s="2">
        <v>0</v>
      </c>
      <c r="N17" s="2">
        <v>737.35</v>
      </c>
      <c r="O17" s="2" t="s">
        <v>61</v>
      </c>
      <c r="P17" s="2">
        <f t="shared" si="0"/>
        <v>0.70371674240000004</v>
      </c>
      <c r="Q17" s="2">
        <v>2</v>
      </c>
      <c r="R17" s="2">
        <v>2</v>
      </c>
      <c r="S17" s="2">
        <v>8</v>
      </c>
      <c r="T17" s="2">
        <v>100</v>
      </c>
      <c r="U17" s="2" t="s">
        <v>62</v>
      </c>
      <c r="V17" s="2">
        <v>471.44</v>
      </c>
      <c r="W17" s="2">
        <f t="shared" si="1"/>
        <v>0.96190845070422537</v>
      </c>
      <c r="X17" s="2" t="s">
        <v>63</v>
      </c>
      <c r="Y17" s="2">
        <v>87.5</v>
      </c>
      <c r="Z17" s="5">
        <v>2122.6</v>
      </c>
      <c r="AA17" s="3"/>
      <c r="AB17" s="2">
        <v>35.07</v>
      </c>
      <c r="AC17" s="2"/>
      <c r="AD17" s="6"/>
      <c r="AE17" s="2"/>
      <c r="AF17" s="2">
        <f>Y17*Z17/1000</f>
        <v>185.72749999999999</v>
      </c>
      <c r="AG17" s="2"/>
      <c r="AH17" s="2"/>
    </row>
    <row r="18" spans="1:34" x14ac:dyDescent="0.2">
      <c r="A18" s="4">
        <v>16</v>
      </c>
      <c r="B18" s="2" t="s">
        <v>54</v>
      </c>
      <c r="C18" s="5" t="s">
        <v>76</v>
      </c>
      <c r="D18" s="2">
        <v>350</v>
      </c>
      <c r="E18" s="2">
        <v>250</v>
      </c>
      <c r="F18" s="5">
        <v>25</v>
      </c>
      <c r="G18" s="2"/>
      <c r="H18" s="2">
        <v>1800</v>
      </c>
      <c r="I18" s="2">
        <v>14</v>
      </c>
      <c r="J18" s="2">
        <v>4</v>
      </c>
      <c r="K18" s="2">
        <v>727.21</v>
      </c>
      <c r="L18" s="2">
        <v>16</v>
      </c>
      <c r="M18" s="2">
        <v>4</v>
      </c>
      <c r="N18" s="2">
        <v>737.35</v>
      </c>
      <c r="O18" s="2" t="s">
        <v>61</v>
      </c>
      <c r="P18" s="2">
        <f t="shared" si="0"/>
        <v>1.6228569773714285</v>
      </c>
      <c r="Q18" s="2">
        <v>2</v>
      </c>
      <c r="R18" s="2">
        <v>2</v>
      </c>
      <c r="S18" s="2">
        <v>8</v>
      </c>
      <c r="T18" s="2">
        <v>100</v>
      </c>
      <c r="U18" s="2" t="s">
        <v>62</v>
      </c>
      <c r="V18" s="2">
        <v>471.44</v>
      </c>
      <c r="W18" s="2">
        <f t="shared" si="1"/>
        <v>0.96190845070422537</v>
      </c>
      <c r="X18" s="2" t="s">
        <v>63</v>
      </c>
      <c r="Y18" s="2">
        <v>87.5</v>
      </c>
      <c r="Z18" s="5">
        <v>2672.3</v>
      </c>
      <c r="AA18" s="3"/>
      <c r="AB18" s="2">
        <v>35.07</v>
      </c>
      <c r="AC18" s="2"/>
      <c r="AD18" s="6"/>
      <c r="AE18" s="2"/>
      <c r="AF18" s="2">
        <f>Y18*Z18/1000</f>
        <v>233.82625000000002</v>
      </c>
      <c r="AG18" s="2"/>
      <c r="AH18" s="2"/>
    </row>
    <row r="19" spans="1:34" x14ac:dyDescent="0.2">
      <c r="A19" s="4">
        <v>17</v>
      </c>
      <c r="B19" s="2" t="s">
        <v>54</v>
      </c>
      <c r="C19" s="5" t="s">
        <v>77</v>
      </c>
      <c r="D19" s="2">
        <v>350</v>
      </c>
      <c r="E19" s="2">
        <v>250</v>
      </c>
      <c r="F19" s="5">
        <v>25</v>
      </c>
      <c r="G19" s="2"/>
      <c r="H19" s="2">
        <v>1800</v>
      </c>
      <c r="I19" s="2">
        <v>14</v>
      </c>
      <c r="J19" s="2">
        <v>4</v>
      </c>
      <c r="K19" s="2">
        <v>727.21</v>
      </c>
      <c r="L19" s="2">
        <v>16</v>
      </c>
      <c r="M19" s="2">
        <v>0</v>
      </c>
      <c r="N19" s="2">
        <v>737.35</v>
      </c>
      <c r="O19" s="2" t="s">
        <v>61</v>
      </c>
      <c r="P19" s="2">
        <f t="shared" si="0"/>
        <v>0.70371674240000004</v>
      </c>
      <c r="Q19" s="2">
        <v>2</v>
      </c>
      <c r="R19" s="2">
        <v>2</v>
      </c>
      <c r="S19" s="2">
        <v>8</v>
      </c>
      <c r="T19" s="2">
        <v>100</v>
      </c>
      <c r="U19" s="2" t="s">
        <v>56</v>
      </c>
      <c r="V19" s="2">
        <v>710.47</v>
      </c>
      <c r="W19" s="2">
        <f t="shared" si="1"/>
        <v>0.96190845070422537</v>
      </c>
      <c r="X19" s="2" t="s">
        <v>63</v>
      </c>
      <c r="Y19" s="2">
        <v>87.5</v>
      </c>
      <c r="Z19" s="5">
        <v>2233.6999999999998</v>
      </c>
      <c r="AA19" s="3"/>
      <c r="AB19" s="2">
        <v>35.07</v>
      </c>
      <c r="AC19" s="2"/>
      <c r="AD19" s="6"/>
      <c r="AE19" s="2"/>
      <c r="AF19" s="2">
        <f>Y19*Z19/1000</f>
        <v>195.44874999999996</v>
      </c>
      <c r="AG19" s="2"/>
      <c r="AH19" s="2"/>
    </row>
    <row r="20" spans="1:34" x14ac:dyDescent="0.2">
      <c r="A20" s="4">
        <v>18</v>
      </c>
      <c r="B20" s="2" t="s">
        <v>54</v>
      </c>
      <c r="C20" s="5" t="s">
        <v>78</v>
      </c>
      <c r="D20" s="2">
        <v>350</v>
      </c>
      <c r="E20" s="2">
        <v>250</v>
      </c>
      <c r="F20" s="5">
        <v>25</v>
      </c>
      <c r="G20" s="2"/>
      <c r="H20" s="2">
        <v>1800</v>
      </c>
      <c r="I20" s="2">
        <v>14</v>
      </c>
      <c r="J20" s="2">
        <v>4</v>
      </c>
      <c r="K20" s="2">
        <v>727.21</v>
      </c>
      <c r="L20" s="2">
        <v>16</v>
      </c>
      <c r="M20" s="2">
        <v>2</v>
      </c>
      <c r="N20" s="2">
        <v>737.35</v>
      </c>
      <c r="O20" s="2" t="s">
        <v>61</v>
      </c>
      <c r="P20" s="2">
        <f t="shared" si="0"/>
        <v>1.1632868598857145</v>
      </c>
      <c r="Q20" s="2">
        <v>2</v>
      </c>
      <c r="R20" s="2">
        <v>2</v>
      </c>
      <c r="S20" s="2">
        <v>8</v>
      </c>
      <c r="T20" s="2">
        <v>100</v>
      </c>
      <c r="U20" s="2" t="s">
        <v>56</v>
      </c>
      <c r="V20" s="2">
        <v>710.47</v>
      </c>
      <c r="W20" s="2">
        <f t="shared" si="1"/>
        <v>0.96190845070422537</v>
      </c>
      <c r="X20" s="2" t="s">
        <v>63</v>
      </c>
      <c r="Y20" s="2">
        <v>87.5</v>
      </c>
      <c r="Z20" s="5">
        <v>2656.5</v>
      </c>
      <c r="AA20" s="3"/>
      <c r="AB20" s="2">
        <v>35.07</v>
      </c>
      <c r="AC20" s="2"/>
      <c r="AD20" s="6"/>
      <c r="AE20" s="2"/>
      <c r="AF20" s="2">
        <f>Y20*Z20/1000</f>
        <v>232.44374999999999</v>
      </c>
      <c r="AG20" s="2"/>
      <c r="AH20" s="2"/>
    </row>
    <row r="21" spans="1:34" x14ac:dyDescent="0.2">
      <c r="A21" s="4">
        <v>19</v>
      </c>
      <c r="B21" s="2" t="s">
        <v>54</v>
      </c>
      <c r="C21" s="5" t="s">
        <v>79</v>
      </c>
      <c r="D21" s="2">
        <v>350</v>
      </c>
      <c r="E21" s="2">
        <v>250</v>
      </c>
      <c r="F21" s="5">
        <v>25</v>
      </c>
      <c r="G21" s="2"/>
      <c r="H21" s="2">
        <v>1800</v>
      </c>
      <c r="I21" s="2">
        <v>14</v>
      </c>
      <c r="J21" s="2">
        <v>4</v>
      </c>
      <c r="K21" s="2">
        <v>727.21</v>
      </c>
      <c r="L21" s="2">
        <v>16</v>
      </c>
      <c r="M21" s="2">
        <v>4</v>
      </c>
      <c r="N21" s="2">
        <v>737.35</v>
      </c>
      <c r="O21" s="2" t="s">
        <v>61</v>
      </c>
      <c r="P21" s="2">
        <f t="shared" si="0"/>
        <v>1.6228569773714285</v>
      </c>
      <c r="Q21" s="2">
        <v>2</v>
      </c>
      <c r="R21" s="2">
        <v>2</v>
      </c>
      <c r="S21" s="2">
        <v>8</v>
      </c>
      <c r="T21" s="2">
        <v>100</v>
      </c>
      <c r="U21" s="2" t="s">
        <v>56</v>
      </c>
      <c r="V21" s="2">
        <v>710.47</v>
      </c>
      <c r="W21" s="2">
        <f t="shared" si="1"/>
        <v>0.96190845070422537</v>
      </c>
      <c r="X21" s="2" t="s">
        <v>63</v>
      </c>
      <c r="Y21" s="2">
        <v>87.5</v>
      </c>
      <c r="Z21" s="5">
        <v>2828.4</v>
      </c>
      <c r="AA21" s="3"/>
      <c r="AB21" s="2">
        <v>35.07</v>
      </c>
      <c r="AC21" s="2"/>
      <c r="AD21" s="6"/>
      <c r="AE21" s="2"/>
      <c r="AF21" s="2">
        <f>Y21*Z21/1000</f>
        <v>247.48500000000001</v>
      </c>
      <c r="AG21" s="2"/>
      <c r="AH21" s="2"/>
    </row>
    <row r="22" spans="1:34" x14ac:dyDescent="0.2">
      <c r="A22" s="4">
        <v>20</v>
      </c>
      <c r="B22" s="2" t="s">
        <v>54</v>
      </c>
      <c r="C22" s="5" t="s">
        <v>80</v>
      </c>
      <c r="D22" s="2">
        <v>420</v>
      </c>
      <c r="E22" s="2">
        <v>210</v>
      </c>
      <c r="F22" s="5">
        <v>25</v>
      </c>
      <c r="G22" s="2"/>
      <c r="H22" s="2">
        <v>1800</v>
      </c>
      <c r="I22" s="2">
        <v>14</v>
      </c>
      <c r="J22" s="2">
        <v>4</v>
      </c>
      <c r="K22" s="2">
        <v>727.21</v>
      </c>
      <c r="L22" s="2">
        <v>16</v>
      </c>
      <c r="M22" s="2">
        <v>2</v>
      </c>
      <c r="N22" s="2">
        <v>737.35</v>
      </c>
      <c r="O22" s="2" t="s">
        <v>61</v>
      </c>
      <c r="P22" s="2">
        <f t="shared" si="0"/>
        <v>1.1540544244897959</v>
      </c>
      <c r="Q22" s="2">
        <v>2</v>
      </c>
      <c r="R22" s="2">
        <v>2</v>
      </c>
      <c r="S22" s="2">
        <v>8</v>
      </c>
      <c r="T22" s="2">
        <v>100</v>
      </c>
      <c r="U22" s="2" t="s">
        <v>62</v>
      </c>
      <c r="V22" s="2">
        <v>471.44</v>
      </c>
      <c r="W22" s="2">
        <f t="shared" si="1"/>
        <v>1.0452255430006276</v>
      </c>
      <c r="X22" s="2" t="s">
        <v>63</v>
      </c>
      <c r="Y22" s="2">
        <v>105</v>
      </c>
      <c r="Z22" s="5">
        <v>2554.1999999999998</v>
      </c>
      <c r="AA22" s="3"/>
      <c r="AB22" s="2">
        <v>35.07</v>
      </c>
      <c r="AC22" s="2"/>
      <c r="AD22" s="6"/>
      <c r="AE22" s="2"/>
      <c r="AF22" s="2">
        <f>Y22*Z22/1000</f>
        <v>268.19099999999997</v>
      </c>
      <c r="AG22" s="2"/>
      <c r="AH22" s="2"/>
    </row>
    <row r="23" spans="1:34" x14ac:dyDescent="0.2">
      <c r="A23" s="4">
        <v>21</v>
      </c>
      <c r="B23" s="2" t="s">
        <v>54</v>
      </c>
      <c r="C23" s="5" t="s">
        <v>81</v>
      </c>
      <c r="D23" s="2">
        <v>350</v>
      </c>
      <c r="E23" s="2">
        <v>250</v>
      </c>
      <c r="F23" s="5">
        <v>25</v>
      </c>
      <c r="G23" s="2"/>
      <c r="H23" s="2">
        <v>1800</v>
      </c>
      <c r="I23" s="2">
        <v>14</v>
      </c>
      <c r="J23" s="2">
        <v>4</v>
      </c>
      <c r="K23" s="2">
        <v>727.21</v>
      </c>
      <c r="L23" s="2">
        <v>16</v>
      </c>
      <c r="M23" s="2">
        <v>2</v>
      </c>
      <c r="N23" s="2">
        <v>737.35</v>
      </c>
      <c r="O23" s="2" t="s">
        <v>61</v>
      </c>
      <c r="P23" s="2">
        <f t="shared" si="0"/>
        <v>1.1632868598857145</v>
      </c>
      <c r="Q23" s="2">
        <v>2</v>
      </c>
      <c r="R23" s="2">
        <v>2</v>
      </c>
      <c r="S23" s="2">
        <v>8</v>
      </c>
      <c r="T23" s="2">
        <v>100</v>
      </c>
      <c r="U23" s="2" t="s">
        <v>62</v>
      </c>
      <c r="V23" s="2">
        <v>471.44</v>
      </c>
      <c r="W23" s="2">
        <f t="shared" si="1"/>
        <v>0.96190845070422537</v>
      </c>
      <c r="X23" s="2" t="s">
        <v>82</v>
      </c>
      <c r="Y23" s="2">
        <v>87.5</v>
      </c>
      <c r="Z23" s="5">
        <v>2743.5</v>
      </c>
      <c r="AA23" s="3"/>
      <c r="AB23" s="2">
        <v>41.58</v>
      </c>
      <c r="AC23" s="2"/>
      <c r="AD23" s="6"/>
      <c r="AE23" s="2"/>
      <c r="AF23" s="2">
        <f>Y23*Z23/1000</f>
        <v>240.05625000000001</v>
      </c>
      <c r="AG23" s="2"/>
      <c r="AH23" s="2"/>
    </row>
    <row r="24" spans="1:34" x14ac:dyDescent="0.2">
      <c r="A24" s="4">
        <v>22</v>
      </c>
      <c r="B24" s="2" t="s">
        <v>83</v>
      </c>
      <c r="C24" s="5" t="s">
        <v>84</v>
      </c>
      <c r="D24" s="2">
        <v>350</v>
      </c>
      <c r="E24" s="2">
        <v>350</v>
      </c>
      <c r="F24" s="7"/>
      <c r="G24" s="2">
        <v>1600</v>
      </c>
      <c r="H24" s="2">
        <v>800</v>
      </c>
      <c r="I24" s="2">
        <v>14</v>
      </c>
      <c r="J24" s="2">
        <v>12</v>
      </c>
      <c r="K24" s="2">
        <v>660</v>
      </c>
      <c r="L24" s="2">
        <v>0</v>
      </c>
      <c r="M24" s="2">
        <v>0</v>
      </c>
      <c r="N24" s="2">
        <v>0</v>
      </c>
      <c r="O24" s="2" t="s">
        <v>85</v>
      </c>
      <c r="P24" s="2">
        <v>1.5</v>
      </c>
      <c r="Q24" s="2">
        <v>4</v>
      </c>
      <c r="R24" s="2">
        <v>4</v>
      </c>
      <c r="S24" s="2">
        <v>5</v>
      </c>
      <c r="T24" s="2">
        <v>40</v>
      </c>
      <c r="U24" s="2" t="s">
        <v>86</v>
      </c>
      <c r="V24" s="2">
        <v>1470</v>
      </c>
      <c r="W24" s="2">
        <v>1.19</v>
      </c>
      <c r="X24" s="5" t="s">
        <v>63</v>
      </c>
      <c r="Y24" s="2">
        <v>70</v>
      </c>
      <c r="Z24" s="5">
        <v>5234</v>
      </c>
      <c r="AA24" s="3"/>
      <c r="AB24" s="2"/>
      <c r="AC24" s="2">
        <v>48</v>
      </c>
      <c r="AD24" s="2"/>
      <c r="AE24" s="2"/>
      <c r="AF24" s="2">
        <f>Y24*Z24/1000</f>
        <v>366.38</v>
      </c>
      <c r="AG24" s="2"/>
      <c r="AH24" s="2"/>
    </row>
    <row r="25" spans="1:34" x14ac:dyDescent="0.2">
      <c r="A25" s="4">
        <v>23</v>
      </c>
      <c r="B25" s="2" t="s">
        <v>83</v>
      </c>
      <c r="C25" s="5" t="s">
        <v>87</v>
      </c>
      <c r="D25" s="2">
        <v>350</v>
      </c>
      <c r="E25" s="2">
        <v>350</v>
      </c>
      <c r="F25" s="7"/>
      <c r="G25" s="2">
        <v>1600</v>
      </c>
      <c r="H25" s="2">
        <v>800</v>
      </c>
      <c r="I25" s="2">
        <v>14</v>
      </c>
      <c r="J25" s="2">
        <v>12</v>
      </c>
      <c r="K25" s="2">
        <v>660</v>
      </c>
      <c r="L25" s="2">
        <v>0</v>
      </c>
      <c r="M25" s="2">
        <v>0</v>
      </c>
      <c r="N25" s="2">
        <v>0</v>
      </c>
      <c r="O25" s="2" t="s">
        <v>85</v>
      </c>
      <c r="P25" s="2">
        <v>1.5</v>
      </c>
      <c r="Q25" s="2">
        <v>4</v>
      </c>
      <c r="R25" s="2">
        <v>4</v>
      </c>
      <c r="S25" s="2">
        <v>7</v>
      </c>
      <c r="T25" s="2">
        <v>40</v>
      </c>
      <c r="U25" s="2" t="s">
        <v>86</v>
      </c>
      <c r="V25" s="2">
        <v>1376</v>
      </c>
      <c r="W25" s="2">
        <v>2.33</v>
      </c>
      <c r="X25" s="2" t="s">
        <v>63</v>
      </c>
      <c r="Y25" s="2">
        <v>70</v>
      </c>
      <c r="Z25" s="5">
        <v>5219</v>
      </c>
      <c r="AA25" s="3"/>
      <c r="AB25" s="2"/>
      <c r="AC25" s="2">
        <v>48</v>
      </c>
      <c r="AD25" s="2"/>
      <c r="AE25" s="2"/>
      <c r="AF25" s="2">
        <f>Y25*Z25/1000</f>
        <v>365.33</v>
      </c>
      <c r="AG25" s="2"/>
      <c r="AH25" s="2"/>
    </row>
    <row r="26" spans="1:34" x14ac:dyDescent="0.2">
      <c r="A26" s="4">
        <v>24</v>
      </c>
      <c r="B26" s="2" t="s">
        <v>83</v>
      </c>
      <c r="C26" s="5" t="s">
        <v>88</v>
      </c>
      <c r="D26" s="2">
        <v>350</v>
      </c>
      <c r="E26" s="2">
        <v>350</v>
      </c>
      <c r="F26" s="7"/>
      <c r="G26" s="2">
        <v>1600</v>
      </c>
      <c r="H26" s="2">
        <v>800</v>
      </c>
      <c r="I26" s="2">
        <v>14</v>
      </c>
      <c r="J26" s="2">
        <v>12</v>
      </c>
      <c r="K26" s="2">
        <v>660</v>
      </c>
      <c r="L26" s="2">
        <v>0</v>
      </c>
      <c r="M26" s="2">
        <v>0</v>
      </c>
      <c r="N26" s="2">
        <v>0</v>
      </c>
      <c r="O26" s="2" t="s">
        <v>89</v>
      </c>
      <c r="P26" s="2">
        <v>1.5</v>
      </c>
      <c r="Q26" s="2">
        <v>4</v>
      </c>
      <c r="R26" s="2">
        <v>4</v>
      </c>
      <c r="S26" s="2">
        <v>7</v>
      </c>
      <c r="T26" s="2">
        <v>60</v>
      </c>
      <c r="U26" s="2" t="s">
        <v>90</v>
      </c>
      <c r="V26" s="2">
        <v>1376</v>
      </c>
      <c r="W26" s="2">
        <v>1.55</v>
      </c>
      <c r="X26" s="2" t="s">
        <v>63</v>
      </c>
      <c r="Y26" s="2">
        <v>70</v>
      </c>
      <c r="Z26" s="5">
        <v>5076</v>
      </c>
      <c r="AA26" s="3"/>
      <c r="AB26" s="2"/>
      <c r="AC26" s="2">
        <v>48</v>
      </c>
      <c r="AD26" s="2"/>
      <c r="AE26" s="2"/>
      <c r="AF26" s="2">
        <f>Y26*Z26/1000</f>
        <v>355.32</v>
      </c>
      <c r="AG26" s="2"/>
      <c r="AH26" s="2"/>
    </row>
    <row r="27" spans="1:34" x14ac:dyDescent="0.2">
      <c r="A27" s="4">
        <v>25</v>
      </c>
      <c r="B27" s="2" t="s">
        <v>83</v>
      </c>
      <c r="C27" s="5" t="s">
        <v>91</v>
      </c>
      <c r="D27" s="2">
        <v>350</v>
      </c>
      <c r="E27" s="2">
        <v>350</v>
      </c>
      <c r="F27" s="7"/>
      <c r="G27" s="2">
        <v>1600</v>
      </c>
      <c r="H27" s="2">
        <v>800</v>
      </c>
      <c r="I27" s="2">
        <v>14</v>
      </c>
      <c r="J27" s="2">
        <v>12</v>
      </c>
      <c r="K27" s="2">
        <v>660</v>
      </c>
      <c r="L27" s="2">
        <v>0</v>
      </c>
      <c r="M27" s="2">
        <v>0</v>
      </c>
      <c r="N27" s="2">
        <v>0</v>
      </c>
      <c r="O27" s="2" t="s">
        <v>89</v>
      </c>
      <c r="P27" s="2">
        <v>1.5</v>
      </c>
      <c r="Q27" s="2">
        <v>4</v>
      </c>
      <c r="R27" s="2">
        <v>4</v>
      </c>
      <c r="S27" s="2">
        <v>7</v>
      </c>
      <c r="T27" s="2">
        <v>80</v>
      </c>
      <c r="U27" s="2" t="s">
        <v>90</v>
      </c>
      <c r="V27" s="2">
        <v>1376</v>
      </c>
      <c r="W27" s="2">
        <v>1.1599999999999999</v>
      </c>
      <c r="X27" s="2" t="s">
        <v>63</v>
      </c>
      <c r="Y27" s="2">
        <v>70</v>
      </c>
      <c r="Z27" s="5">
        <v>4681</v>
      </c>
      <c r="AA27" s="3"/>
      <c r="AB27" s="2"/>
      <c r="AC27" s="2">
        <v>48</v>
      </c>
      <c r="AD27" s="2"/>
      <c r="AE27" s="2"/>
      <c r="AF27" s="2">
        <f>Y27*Z27/1000</f>
        <v>327.67</v>
      </c>
      <c r="AG27" s="2"/>
      <c r="AH27" s="2"/>
    </row>
    <row r="28" spans="1:34" x14ac:dyDescent="0.2">
      <c r="A28" s="4">
        <v>26</v>
      </c>
      <c r="B28" s="2" t="s">
        <v>83</v>
      </c>
      <c r="C28" s="5" t="s">
        <v>92</v>
      </c>
      <c r="D28" s="2">
        <v>350</v>
      </c>
      <c r="E28" s="2">
        <v>350</v>
      </c>
      <c r="F28" s="7"/>
      <c r="G28" s="2">
        <v>1600</v>
      </c>
      <c r="H28" s="2">
        <v>800</v>
      </c>
      <c r="I28" s="2">
        <v>14</v>
      </c>
      <c r="J28" s="2">
        <v>12</v>
      </c>
      <c r="K28" s="2">
        <v>660</v>
      </c>
      <c r="L28" s="2">
        <v>0</v>
      </c>
      <c r="M28" s="2">
        <v>0</v>
      </c>
      <c r="N28" s="2">
        <v>0</v>
      </c>
      <c r="O28" s="2" t="s">
        <v>89</v>
      </c>
      <c r="P28" s="2">
        <v>1.5</v>
      </c>
      <c r="Q28" s="2">
        <v>4</v>
      </c>
      <c r="R28" s="2">
        <v>4</v>
      </c>
      <c r="S28" s="2">
        <v>5</v>
      </c>
      <c r="T28" s="2">
        <v>40</v>
      </c>
      <c r="U28" s="2" t="s">
        <v>90</v>
      </c>
      <c r="V28" s="2">
        <v>1470</v>
      </c>
      <c r="W28" s="2">
        <v>1.19</v>
      </c>
      <c r="X28" s="2" t="s">
        <v>63</v>
      </c>
      <c r="Y28" s="2">
        <v>100</v>
      </c>
      <c r="Z28" s="5">
        <v>4284</v>
      </c>
      <c r="AA28" s="3"/>
      <c r="AB28" s="2"/>
      <c r="AC28" s="2">
        <v>48</v>
      </c>
      <c r="AD28" s="2"/>
      <c r="AE28" s="2"/>
      <c r="AF28" s="2">
        <f>Y28*Z28/1000</f>
        <v>428.4</v>
      </c>
      <c r="AG28" s="2"/>
      <c r="AH28" s="2"/>
    </row>
    <row r="29" spans="1:34" x14ac:dyDescent="0.2">
      <c r="A29" s="4">
        <v>27</v>
      </c>
      <c r="B29" s="2" t="s">
        <v>83</v>
      </c>
      <c r="C29" s="5" t="s">
        <v>93</v>
      </c>
      <c r="D29" s="2">
        <v>350</v>
      </c>
      <c r="E29" s="2">
        <v>350</v>
      </c>
      <c r="F29" s="7"/>
      <c r="G29" s="2">
        <v>1600</v>
      </c>
      <c r="H29" s="2">
        <v>800</v>
      </c>
      <c r="I29" s="2">
        <v>16</v>
      </c>
      <c r="J29" s="2">
        <v>12</v>
      </c>
      <c r="K29" s="2">
        <v>640</v>
      </c>
      <c r="L29" s="2">
        <v>0</v>
      </c>
      <c r="M29" s="2">
        <v>0</v>
      </c>
      <c r="N29" s="2">
        <v>0</v>
      </c>
      <c r="O29" s="2" t="s">
        <v>89</v>
      </c>
      <c r="P29" s="2">
        <v>1.96</v>
      </c>
      <c r="Q29" s="2">
        <v>4</v>
      </c>
      <c r="R29" s="2">
        <v>4</v>
      </c>
      <c r="S29" s="2">
        <v>5</v>
      </c>
      <c r="T29" s="2">
        <v>40</v>
      </c>
      <c r="U29" s="2" t="s">
        <v>90</v>
      </c>
      <c r="V29" s="2">
        <v>1470</v>
      </c>
      <c r="W29" s="2">
        <v>1.19</v>
      </c>
      <c r="X29" s="2" t="s">
        <v>58</v>
      </c>
      <c r="Y29" s="2">
        <v>70</v>
      </c>
      <c r="Z29" s="5">
        <v>5596</v>
      </c>
      <c r="AA29" s="3"/>
      <c r="AB29" s="2"/>
      <c r="AC29" s="2">
        <v>48</v>
      </c>
      <c r="AD29" s="2"/>
      <c r="AE29" s="2"/>
      <c r="AF29" s="2">
        <f>Y29*Z29/1000</f>
        <v>391.72</v>
      </c>
      <c r="AG29" s="2"/>
      <c r="AH29" s="2"/>
    </row>
    <row r="30" spans="1:34" x14ac:dyDescent="0.2">
      <c r="A30" s="4">
        <v>28</v>
      </c>
      <c r="B30" s="2" t="s">
        <v>94</v>
      </c>
      <c r="C30" s="5" t="s">
        <v>95</v>
      </c>
      <c r="D30" s="2">
        <v>450</v>
      </c>
      <c r="E30" s="2">
        <v>450</v>
      </c>
      <c r="F30" s="2">
        <v>41</v>
      </c>
      <c r="G30" s="2">
        <v>1500</v>
      </c>
      <c r="H30" s="2"/>
      <c r="I30" s="2">
        <v>22</v>
      </c>
      <c r="J30" s="2">
        <v>12</v>
      </c>
      <c r="K30" s="2">
        <v>429.1</v>
      </c>
      <c r="L30" s="2">
        <v>0</v>
      </c>
      <c r="M30" s="2">
        <v>0</v>
      </c>
      <c r="N30" s="2">
        <v>0</v>
      </c>
      <c r="O30" s="2" t="s">
        <v>57</v>
      </c>
      <c r="P30" s="2">
        <f>3.1415926*12*121/D30/E30*100</f>
        <v>2.2526382494814818</v>
      </c>
      <c r="Q30" s="2">
        <v>4</v>
      </c>
      <c r="R30" s="2">
        <v>4</v>
      </c>
      <c r="S30" s="2">
        <v>10</v>
      </c>
      <c r="T30" s="2">
        <v>100</v>
      </c>
      <c r="U30" s="2" t="s">
        <v>57</v>
      </c>
      <c r="V30" s="2">
        <v>436.1</v>
      </c>
      <c r="W30" s="2">
        <f>(D30+E30-4*F30)*4*3.1415926*25/(D30-2*F30-20)/(E30-2*F30-20)/T30*100</f>
        <v>1.9092781027876866</v>
      </c>
      <c r="X30" s="2"/>
      <c r="Y30" s="2">
        <v>0</v>
      </c>
      <c r="Z30" s="5">
        <v>9010</v>
      </c>
      <c r="AA30" s="3"/>
      <c r="AB30" s="2"/>
      <c r="AC30" s="5">
        <v>37.1</v>
      </c>
      <c r="AD30" s="2"/>
      <c r="AE30" s="2"/>
      <c r="AF30" s="2">
        <f>Y30*Z30/1000</f>
        <v>0</v>
      </c>
      <c r="AG30" s="2"/>
      <c r="AH30" s="2"/>
    </row>
    <row r="31" spans="1:34" x14ac:dyDescent="0.2">
      <c r="A31" s="4">
        <v>29</v>
      </c>
      <c r="B31" s="2" t="s">
        <v>94</v>
      </c>
      <c r="C31" s="5" t="s">
        <v>96</v>
      </c>
      <c r="D31" s="2">
        <v>450</v>
      </c>
      <c r="E31" s="2">
        <v>450</v>
      </c>
      <c r="F31" s="2">
        <v>41</v>
      </c>
      <c r="G31" s="2">
        <v>3000</v>
      </c>
      <c r="H31" s="2"/>
      <c r="I31" s="2">
        <v>22</v>
      </c>
      <c r="J31" s="2">
        <v>12</v>
      </c>
      <c r="K31" s="2">
        <v>429.1</v>
      </c>
      <c r="L31" s="2">
        <v>0</v>
      </c>
      <c r="M31" s="2">
        <v>0</v>
      </c>
      <c r="N31" s="2">
        <v>0</v>
      </c>
      <c r="O31" s="2" t="s">
        <v>57</v>
      </c>
      <c r="P31" s="2">
        <f>3.1415926*12*121/D31/E31*100</f>
        <v>2.2526382494814818</v>
      </c>
      <c r="Q31" s="2">
        <v>4</v>
      </c>
      <c r="R31" s="2">
        <v>4</v>
      </c>
      <c r="S31" s="2">
        <v>10</v>
      </c>
      <c r="T31" s="2">
        <v>100</v>
      </c>
      <c r="U31" s="2" t="s">
        <v>57</v>
      </c>
      <c r="V31" s="2">
        <v>436.1</v>
      </c>
      <c r="W31" s="2">
        <f>(D31+E31-4*F31)*4*3.1415926*25/(D31-2*F31-20)/(E31-2*F31-20)/T31*100</f>
        <v>1.9092781027876866</v>
      </c>
      <c r="X31" s="2"/>
      <c r="Y31" s="2">
        <v>300</v>
      </c>
      <c r="Z31" s="5">
        <v>1682</v>
      </c>
      <c r="AA31" s="3"/>
      <c r="AB31" s="2"/>
      <c r="AC31" s="5">
        <v>37.1</v>
      </c>
      <c r="AD31" s="2"/>
      <c r="AE31" s="2"/>
      <c r="AF31" s="2">
        <f>Y31*Z31/1000</f>
        <v>504.6</v>
      </c>
      <c r="AG31" s="2"/>
      <c r="AH31" s="2"/>
    </row>
    <row r="32" spans="1:34" x14ac:dyDescent="0.2">
      <c r="A32" s="4">
        <v>30</v>
      </c>
      <c r="B32" s="2" t="s">
        <v>97</v>
      </c>
      <c r="C32" s="2" t="s">
        <v>98</v>
      </c>
      <c r="D32" s="2">
        <v>500</v>
      </c>
      <c r="E32" s="2">
        <v>300</v>
      </c>
      <c r="F32" s="8"/>
      <c r="G32" s="2">
        <v>1700</v>
      </c>
      <c r="H32" s="2">
        <v>700</v>
      </c>
      <c r="I32" s="2">
        <v>16</v>
      </c>
      <c r="J32" s="2">
        <v>4</v>
      </c>
      <c r="K32" s="2">
        <v>633</v>
      </c>
      <c r="L32" s="2">
        <v>0</v>
      </c>
      <c r="M32" s="2">
        <v>0</v>
      </c>
      <c r="N32" s="2">
        <v>0</v>
      </c>
      <c r="O32" s="2" t="s">
        <v>99</v>
      </c>
      <c r="P32" s="2">
        <v>0.54</v>
      </c>
      <c r="Q32" s="2">
        <v>2</v>
      </c>
      <c r="R32" s="2">
        <v>2</v>
      </c>
      <c r="S32" s="2">
        <v>8</v>
      </c>
      <c r="T32" s="2">
        <v>100</v>
      </c>
      <c r="U32" s="2" t="s">
        <v>99</v>
      </c>
      <c r="V32" s="2">
        <v>686</v>
      </c>
      <c r="W32" s="2">
        <f>(800-100)*2*3.1415926*S32*S32/4/T32/(450-2*S32)/(250-2*S32)*100</f>
        <v>0.6929346787979046</v>
      </c>
      <c r="X32" s="2" t="s">
        <v>58</v>
      </c>
      <c r="Y32" s="2">
        <v>270</v>
      </c>
      <c r="Z32" s="5">
        <v>1779</v>
      </c>
      <c r="AA32" s="3"/>
      <c r="AB32" s="2"/>
      <c r="AC32" s="2">
        <v>50.59</v>
      </c>
      <c r="AD32" s="2">
        <v>32.67</v>
      </c>
      <c r="AE32" s="2"/>
      <c r="AF32" s="2">
        <f>Y32*Z32/1000</f>
        <v>480.33</v>
      </c>
      <c r="AG32" s="2"/>
      <c r="AH32" s="2"/>
    </row>
    <row r="33" spans="1:34" x14ac:dyDescent="0.2">
      <c r="A33" s="4">
        <v>31</v>
      </c>
      <c r="B33" s="2" t="s">
        <v>97</v>
      </c>
      <c r="C33" s="2" t="s">
        <v>100</v>
      </c>
      <c r="D33" s="2">
        <v>500</v>
      </c>
      <c r="E33" s="2">
        <v>300</v>
      </c>
      <c r="F33" s="8"/>
      <c r="G33" s="2">
        <v>1700</v>
      </c>
      <c r="H33" s="2">
        <v>700</v>
      </c>
      <c r="I33" s="2">
        <v>22</v>
      </c>
      <c r="J33" s="2">
        <v>4</v>
      </c>
      <c r="K33" s="2">
        <v>659</v>
      </c>
      <c r="L33" s="2">
        <v>0</v>
      </c>
      <c r="M33" s="2">
        <v>0</v>
      </c>
      <c r="N33" s="2">
        <v>0</v>
      </c>
      <c r="O33" s="2" t="s">
        <v>99</v>
      </c>
      <c r="P33" s="2">
        <v>1.01</v>
      </c>
      <c r="Q33" s="2">
        <v>2</v>
      </c>
      <c r="R33" s="2">
        <v>2</v>
      </c>
      <c r="S33" s="2">
        <v>8</v>
      </c>
      <c r="T33" s="2">
        <v>70</v>
      </c>
      <c r="U33" s="2" t="s">
        <v>57</v>
      </c>
      <c r="V33" s="2">
        <v>476</v>
      </c>
      <c r="W33" s="2">
        <f t="shared" ref="W33:W43" si="2">(800-100)*2*3.1415926*S33*S33/4/T33/(450-2*S33)/(250-2*S33)*100</f>
        <v>0.98990668399700676</v>
      </c>
      <c r="X33" s="2" t="s">
        <v>58</v>
      </c>
      <c r="Y33" s="2">
        <v>270</v>
      </c>
      <c r="Z33" s="5">
        <v>2192</v>
      </c>
      <c r="AA33" s="3"/>
      <c r="AB33" s="2"/>
      <c r="AC33" s="2">
        <v>50.59</v>
      </c>
      <c r="AD33" s="2">
        <v>32.67</v>
      </c>
      <c r="AE33" s="2"/>
      <c r="AF33" s="2">
        <f>Y33*Z33/1000</f>
        <v>591.84</v>
      </c>
      <c r="AG33" s="2"/>
      <c r="AH33" s="2"/>
    </row>
    <row r="34" spans="1:34" x14ac:dyDescent="0.2">
      <c r="A34" s="4">
        <v>32</v>
      </c>
      <c r="B34" s="2" t="s">
        <v>101</v>
      </c>
      <c r="C34" s="2" t="s">
        <v>102</v>
      </c>
      <c r="D34" s="2">
        <v>500</v>
      </c>
      <c r="E34" s="2">
        <v>300</v>
      </c>
      <c r="F34" s="8"/>
      <c r="G34" s="2">
        <v>1700</v>
      </c>
      <c r="H34" s="2">
        <v>700</v>
      </c>
      <c r="I34" s="2">
        <v>16</v>
      </c>
      <c r="J34" s="2">
        <v>4</v>
      </c>
      <c r="K34" s="2">
        <v>633</v>
      </c>
      <c r="L34" s="2">
        <v>0</v>
      </c>
      <c r="M34" s="2">
        <v>0</v>
      </c>
      <c r="N34" s="2">
        <v>0</v>
      </c>
      <c r="O34" s="2" t="s">
        <v>103</v>
      </c>
      <c r="P34" s="2">
        <v>0.54</v>
      </c>
      <c r="Q34" s="2">
        <v>2</v>
      </c>
      <c r="R34" s="2">
        <v>2</v>
      </c>
      <c r="S34" s="2">
        <v>8</v>
      </c>
      <c r="T34" s="2">
        <v>100</v>
      </c>
      <c r="U34" s="2" t="s">
        <v>99</v>
      </c>
      <c r="V34" s="2">
        <v>686</v>
      </c>
      <c r="W34" s="2">
        <f>(800-100)*2*3.1415926*S34*S34/4/T34/(450-2*S34)/(250-2*S34)*100</f>
        <v>0.6929346787979046</v>
      </c>
      <c r="X34" s="2" t="s">
        <v>63</v>
      </c>
      <c r="Y34" s="2">
        <v>270</v>
      </c>
      <c r="Z34" s="5">
        <v>1778</v>
      </c>
      <c r="AA34" s="3"/>
      <c r="AB34" s="2"/>
      <c r="AC34" s="2">
        <v>50.59</v>
      </c>
      <c r="AD34" s="2">
        <v>32.67</v>
      </c>
      <c r="AE34" s="2"/>
      <c r="AF34" s="2">
        <f>Y34*Z34/1000</f>
        <v>480.06</v>
      </c>
      <c r="AG34" s="2"/>
      <c r="AH34" s="2"/>
    </row>
    <row r="35" spans="1:34" x14ac:dyDescent="0.2">
      <c r="A35" s="4">
        <v>33</v>
      </c>
      <c r="B35" s="2" t="s">
        <v>101</v>
      </c>
      <c r="C35" s="2" t="s">
        <v>104</v>
      </c>
      <c r="D35" s="2">
        <v>500</v>
      </c>
      <c r="E35" s="2">
        <v>300</v>
      </c>
      <c r="F35" s="8"/>
      <c r="G35" s="2">
        <v>1700</v>
      </c>
      <c r="H35" s="2">
        <v>700</v>
      </c>
      <c r="I35" s="2">
        <v>22</v>
      </c>
      <c r="J35" s="2">
        <v>4</v>
      </c>
      <c r="K35" s="2">
        <v>659</v>
      </c>
      <c r="L35" s="2">
        <v>0</v>
      </c>
      <c r="M35" s="2">
        <v>0</v>
      </c>
      <c r="N35" s="2">
        <v>0</v>
      </c>
      <c r="O35" s="2" t="s">
        <v>103</v>
      </c>
      <c r="P35" s="2">
        <v>1.01</v>
      </c>
      <c r="Q35" s="2">
        <v>2</v>
      </c>
      <c r="R35" s="2">
        <v>2</v>
      </c>
      <c r="S35" s="2">
        <v>8</v>
      </c>
      <c r="T35" s="2">
        <v>100</v>
      </c>
      <c r="U35" s="2" t="s">
        <v>99</v>
      </c>
      <c r="V35" s="2">
        <v>686</v>
      </c>
      <c r="W35" s="2">
        <f t="shared" si="2"/>
        <v>0.6929346787979046</v>
      </c>
      <c r="X35" s="2" t="s">
        <v>63</v>
      </c>
      <c r="Y35" s="2">
        <v>270</v>
      </c>
      <c r="Z35" s="5">
        <v>2241</v>
      </c>
      <c r="AA35" s="3"/>
      <c r="AB35" s="2"/>
      <c r="AC35" s="2">
        <v>50.59</v>
      </c>
      <c r="AD35" s="2">
        <v>32.67</v>
      </c>
      <c r="AE35" s="2"/>
      <c r="AF35" s="2">
        <f>Y35*Z35/1000</f>
        <v>605.07000000000005</v>
      </c>
      <c r="AG35" s="2"/>
      <c r="AH35" s="2"/>
    </row>
    <row r="36" spans="1:34" x14ac:dyDescent="0.2">
      <c r="A36" s="4">
        <v>34</v>
      </c>
      <c r="B36" s="2" t="s">
        <v>101</v>
      </c>
      <c r="C36" s="2" t="s">
        <v>105</v>
      </c>
      <c r="D36" s="2">
        <v>500</v>
      </c>
      <c r="E36" s="2">
        <v>300</v>
      </c>
      <c r="F36" s="8"/>
      <c r="G36" s="2">
        <v>1700</v>
      </c>
      <c r="H36" s="2">
        <v>700</v>
      </c>
      <c r="I36" s="2">
        <v>16</v>
      </c>
      <c r="J36" s="2">
        <v>4</v>
      </c>
      <c r="K36" s="2">
        <v>633</v>
      </c>
      <c r="L36" s="2">
        <v>0</v>
      </c>
      <c r="M36" s="2">
        <v>0</v>
      </c>
      <c r="N36" s="2">
        <v>0</v>
      </c>
      <c r="O36" s="2" t="s">
        <v>103</v>
      </c>
      <c r="P36" s="2">
        <v>0.54</v>
      </c>
      <c r="Q36" s="2">
        <v>2</v>
      </c>
      <c r="R36" s="2">
        <v>2</v>
      </c>
      <c r="S36" s="2">
        <v>8</v>
      </c>
      <c r="T36" s="2">
        <v>100</v>
      </c>
      <c r="U36" s="2" t="s">
        <v>99</v>
      </c>
      <c r="V36" s="2">
        <v>686</v>
      </c>
      <c r="W36" s="2">
        <f t="shared" si="2"/>
        <v>0.6929346787979046</v>
      </c>
      <c r="X36" s="2" t="s">
        <v>63</v>
      </c>
      <c r="Y36" s="2">
        <v>220</v>
      </c>
      <c r="Z36" s="5">
        <v>2404</v>
      </c>
      <c r="AA36" s="3"/>
      <c r="AB36" s="2"/>
      <c r="AC36" s="2">
        <v>50.59</v>
      </c>
      <c r="AD36" s="2">
        <v>32.67</v>
      </c>
      <c r="AE36" s="2"/>
      <c r="AF36" s="2">
        <f>Y36*Z36/1000</f>
        <v>528.88</v>
      </c>
      <c r="AG36" s="2"/>
      <c r="AH36" s="2"/>
    </row>
    <row r="37" spans="1:34" x14ac:dyDescent="0.2">
      <c r="A37" s="4">
        <v>35</v>
      </c>
      <c r="B37" s="2" t="s">
        <v>101</v>
      </c>
      <c r="C37" s="2" t="s">
        <v>106</v>
      </c>
      <c r="D37" s="2">
        <v>500</v>
      </c>
      <c r="E37" s="2">
        <v>300</v>
      </c>
      <c r="F37" s="8"/>
      <c r="G37" s="2">
        <v>1700</v>
      </c>
      <c r="H37" s="2">
        <v>700</v>
      </c>
      <c r="I37" s="2">
        <v>16</v>
      </c>
      <c r="J37" s="2">
        <v>4</v>
      </c>
      <c r="K37" s="2">
        <v>633</v>
      </c>
      <c r="L37" s="2">
        <v>0</v>
      </c>
      <c r="M37" s="2">
        <v>0</v>
      </c>
      <c r="N37" s="2">
        <v>0</v>
      </c>
      <c r="O37" s="2" t="s">
        <v>103</v>
      </c>
      <c r="P37" s="2">
        <v>0.54</v>
      </c>
      <c r="Q37" s="2">
        <v>2</v>
      </c>
      <c r="R37" s="2">
        <v>2</v>
      </c>
      <c r="S37" s="2">
        <v>5</v>
      </c>
      <c r="T37" s="2">
        <v>100</v>
      </c>
      <c r="U37" s="2" t="s">
        <v>107</v>
      </c>
      <c r="V37" s="2">
        <v>1470</v>
      </c>
      <c r="W37" s="2">
        <f t="shared" si="2"/>
        <v>0.26031188683712125</v>
      </c>
      <c r="X37" s="2" t="s">
        <v>63</v>
      </c>
      <c r="Y37" s="2">
        <v>320</v>
      </c>
      <c r="Z37" s="5">
        <v>1289</v>
      </c>
      <c r="AA37" s="3"/>
      <c r="AB37" s="2"/>
      <c r="AC37" s="2">
        <v>50.59</v>
      </c>
      <c r="AD37" s="2">
        <v>32.67</v>
      </c>
      <c r="AE37" s="2"/>
      <c r="AF37" s="2">
        <f>Y37*Z37/1000</f>
        <v>412.48</v>
      </c>
      <c r="AG37" s="2"/>
      <c r="AH37" s="2"/>
    </row>
    <row r="38" spans="1:34" x14ac:dyDescent="0.2">
      <c r="A38" s="4">
        <v>36</v>
      </c>
      <c r="B38" s="2" t="s">
        <v>101</v>
      </c>
      <c r="C38" s="2" t="s">
        <v>108</v>
      </c>
      <c r="D38" s="2">
        <v>500</v>
      </c>
      <c r="E38" s="2">
        <v>300</v>
      </c>
      <c r="F38" s="8"/>
      <c r="G38" s="2">
        <v>1700</v>
      </c>
      <c r="H38" s="2">
        <v>700</v>
      </c>
      <c r="I38" s="2">
        <v>16</v>
      </c>
      <c r="J38" s="2">
        <v>4</v>
      </c>
      <c r="K38" s="2">
        <v>633</v>
      </c>
      <c r="L38" s="2">
        <v>0</v>
      </c>
      <c r="M38" s="2">
        <v>0</v>
      </c>
      <c r="N38" s="2">
        <v>0</v>
      </c>
      <c r="O38" s="2" t="s">
        <v>103</v>
      </c>
      <c r="P38" s="2">
        <v>0.54</v>
      </c>
      <c r="Q38" s="2">
        <v>2</v>
      </c>
      <c r="R38" s="2">
        <v>2</v>
      </c>
      <c r="S38" s="2">
        <v>8</v>
      </c>
      <c r="T38" s="2">
        <v>70</v>
      </c>
      <c r="U38" s="2" t="s">
        <v>57</v>
      </c>
      <c r="V38" s="2">
        <v>476</v>
      </c>
      <c r="W38" s="2">
        <f t="shared" si="2"/>
        <v>0.98990668399700676</v>
      </c>
      <c r="X38" s="2" t="s">
        <v>63</v>
      </c>
      <c r="Y38" s="2">
        <v>270</v>
      </c>
      <c r="Z38" s="5">
        <v>1719</v>
      </c>
      <c r="AA38" s="3"/>
      <c r="AB38" s="2"/>
      <c r="AC38" s="2">
        <v>50.59</v>
      </c>
      <c r="AD38" s="2">
        <v>32.67</v>
      </c>
      <c r="AE38" s="2"/>
      <c r="AF38" s="2">
        <f>Y38*Z38/1000</f>
        <v>464.13</v>
      </c>
      <c r="AG38" s="2"/>
      <c r="AH38" s="2"/>
    </row>
    <row r="39" spans="1:34" x14ac:dyDescent="0.2">
      <c r="A39" s="4">
        <v>37</v>
      </c>
      <c r="B39" s="2" t="s">
        <v>101</v>
      </c>
      <c r="C39" s="2" t="s">
        <v>109</v>
      </c>
      <c r="D39" s="2">
        <v>500</v>
      </c>
      <c r="E39" s="2">
        <v>300</v>
      </c>
      <c r="F39" s="8"/>
      <c r="G39" s="2">
        <v>1700</v>
      </c>
      <c r="H39" s="2">
        <v>700</v>
      </c>
      <c r="I39" s="2">
        <v>16</v>
      </c>
      <c r="J39" s="2">
        <v>4</v>
      </c>
      <c r="K39" s="2">
        <v>633</v>
      </c>
      <c r="L39" s="2">
        <v>0</v>
      </c>
      <c r="M39" s="2">
        <v>0</v>
      </c>
      <c r="N39" s="2">
        <v>0</v>
      </c>
      <c r="O39" s="2" t="s">
        <v>103</v>
      </c>
      <c r="P39" s="2">
        <v>0.54</v>
      </c>
      <c r="Q39" s="2">
        <v>2</v>
      </c>
      <c r="R39" s="2">
        <v>2</v>
      </c>
      <c r="S39" s="2">
        <v>8</v>
      </c>
      <c r="T39" s="2">
        <v>70</v>
      </c>
      <c r="U39" s="2" t="s">
        <v>99</v>
      </c>
      <c r="V39" s="2">
        <v>686</v>
      </c>
      <c r="W39" s="2">
        <f t="shared" si="2"/>
        <v>0.98990668399700676</v>
      </c>
      <c r="X39" s="2" t="s">
        <v>63</v>
      </c>
      <c r="Y39" s="2">
        <v>270</v>
      </c>
      <c r="Z39" s="5">
        <v>1748</v>
      </c>
      <c r="AA39" s="3"/>
      <c r="AB39" s="2"/>
      <c r="AC39" s="2">
        <v>50.59</v>
      </c>
      <c r="AD39" s="2">
        <v>32.67</v>
      </c>
      <c r="AE39" s="2"/>
      <c r="AF39" s="2">
        <f>Y39*Z39/1000</f>
        <v>471.96</v>
      </c>
      <c r="AG39" s="2"/>
      <c r="AH39" s="2"/>
    </row>
    <row r="40" spans="1:34" x14ac:dyDescent="0.2">
      <c r="A40" s="4">
        <v>38</v>
      </c>
      <c r="B40" s="2" t="s">
        <v>101</v>
      </c>
      <c r="C40" s="2" t="s">
        <v>110</v>
      </c>
      <c r="D40" s="2">
        <v>500</v>
      </c>
      <c r="E40" s="2">
        <v>300</v>
      </c>
      <c r="F40" s="8"/>
      <c r="G40" s="2">
        <v>1700</v>
      </c>
      <c r="H40" s="2">
        <v>700</v>
      </c>
      <c r="I40" s="2">
        <v>16</v>
      </c>
      <c r="J40" s="2">
        <v>4</v>
      </c>
      <c r="K40" s="2">
        <v>633</v>
      </c>
      <c r="L40" s="2">
        <v>0</v>
      </c>
      <c r="M40" s="2">
        <v>0</v>
      </c>
      <c r="N40" s="2">
        <v>0</v>
      </c>
      <c r="O40" s="2" t="s">
        <v>103</v>
      </c>
      <c r="P40" s="2">
        <v>0.54</v>
      </c>
      <c r="Q40" s="2">
        <v>2</v>
      </c>
      <c r="R40" s="2">
        <v>2</v>
      </c>
      <c r="S40" s="2">
        <v>5</v>
      </c>
      <c r="T40" s="2">
        <v>70</v>
      </c>
      <c r="U40" s="2" t="s">
        <v>107</v>
      </c>
      <c r="V40" s="2">
        <v>1470</v>
      </c>
      <c r="W40" s="2">
        <f t="shared" si="2"/>
        <v>0.37187412405303033</v>
      </c>
      <c r="X40" s="2" t="s">
        <v>63</v>
      </c>
      <c r="Y40" s="2">
        <v>270</v>
      </c>
      <c r="Z40" s="5">
        <v>1662</v>
      </c>
      <c r="AA40" s="3"/>
      <c r="AB40" s="2"/>
      <c r="AC40" s="2">
        <v>50.59</v>
      </c>
      <c r="AD40" s="2">
        <v>32.67</v>
      </c>
      <c r="AE40" s="2"/>
      <c r="AF40" s="2">
        <f>Y40*Z40/1000</f>
        <v>448.74</v>
      </c>
      <c r="AG40" s="2"/>
      <c r="AH40" s="2"/>
    </row>
    <row r="41" spans="1:34" x14ac:dyDescent="0.2">
      <c r="A41" s="4">
        <v>39</v>
      </c>
      <c r="B41" s="2" t="s">
        <v>101</v>
      </c>
      <c r="C41" s="2" t="s">
        <v>111</v>
      </c>
      <c r="D41" s="2">
        <v>500</v>
      </c>
      <c r="E41" s="2">
        <v>300</v>
      </c>
      <c r="F41" s="8"/>
      <c r="G41" s="2">
        <v>1700</v>
      </c>
      <c r="H41" s="2">
        <v>700</v>
      </c>
      <c r="I41" s="2">
        <v>16</v>
      </c>
      <c r="J41" s="2">
        <v>4</v>
      </c>
      <c r="K41" s="2">
        <v>633</v>
      </c>
      <c r="L41" s="2">
        <v>0</v>
      </c>
      <c r="M41" s="2">
        <v>0</v>
      </c>
      <c r="N41" s="2">
        <v>0</v>
      </c>
      <c r="O41" s="2" t="s">
        <v>103</v>
      </c>
      <c r="P41" s="2">
        <v>0.54</v>
      </c>
      <c r="Q41" s="2">
        <v>2</v>
      </c>
      <c r="R41" s="2">
        <v>2</v>
      </c>
      <c r="S41" s="2">
        <v>8</v>
      </c>
      <c r="T41" s="2">
        <v>50</v>
      </c>
      <c r="U41" s="2" t="s">
        <v>99</v>
      </c>
      <c r="V41" s="2">
        <v>686</v>
      </c>
      <c r="W41" s="2">
        <f t="shared" si="2"/>
        <v>1.3858693575958092</v>
      </c>
      <c r="X41" s="2" t="s">
        <v>63</v>
      </c>
      <c r="Y41" s="2">
        <v>270</v>
      </c>
      <c r="Z41" s="5">
        <v>1772</v>
      </c>
      <c r="AA41" s="3"/>
      <c r="AB41" s="2"/>
      <c r="AC41" s="2">
        <v>50.59</v>
      </c>
      <c r="AD41" s="2">
        <v>32.67</v>
      </c>
      <c r="AE41" s="2"/>
      <c r="AF41" s="2">
        <f>Y41*Z41/1000</f>
        <v>478.44</v>
      </c>
      <c r="AG41" s="2"/>
      <c r="AH41" s="2"/>
    </row>
    <row r="42" spans="1:34" x14ac:dyDescent="0.2">
      <c r="A42" s="4">
        <v>40</v>
      </c>
      <c r="B42" s="2" t="s">
        <v>101</v>
      </c>
      <c r="C42" s="2" t="s">
        <v>112</v>
      </c>
      <c r="D42" s="2">
        <v>500</v>
      </c>
      <c r="E42" s="2">
        <v>300</v>
      </c>
      <c r="F42" s="8"/>
      <c r="G42" s="2">
        <v>1700</v>
      </c>
      <c r="H42" s="2">
        <v>700</v>
      </c>
      <c r="I42" s="2">
        <v>16</v>
      </c>
      <c r="J42" s="2">
        <v>4</v>
      </c>
      <c r="K42" s="2">
        <v>633</v>
      </c>
      <c r="L42" s="2">
        <v>0</v>
      </c>
      <c r="M42" s="2">
        <v>0</v>
      </c>
      <c r="N42" s="2">
        <v>0</v>
      </c>
      <c r="O42" s="2" t="s">
        <v>103</v>
      </c>
      <c r="P42" s="2">
        <v>0.54</v>
      </c>
      <c r="Q42" s="2">
        <v>2</v>
      </c>
      <c r="R42" s="2">
        <v>2</v>
      </c>
      <c r="S42" s="2">
        <v>8</v>
      </c>
      <c r="T42" s="2">
        <v>100</v>
      </c>
      <c r="U42" s="2" t="s">
        <v>99</v>
      </c>
      <c r="V42" s="2">
        <v>686</v>
      </c>
      <c r="W42" s="2">
        <f t="shared" si="2"/>
        <v>0.6929346787979046</v>
      </c>
      <c r="X42" s="2" t="s">
        <v>113</v>
      </c>
      <c r="Y42" s="2">
        <v>270</v>
      </c>
      <c r="Z42" s="5">
        <v>1524</v>
      </c>
      <c r="AA42" s="3"/>
      <c r="AB42" s="2"/>
      <c r="AC42" s="2">
        <v>41.51</v>
      </c>
      <c r="AD42" s="2">
        <v>27.76</v>
      </c>
      <c r="AE42" s="2"/>
      <c r="AF42" s="2">
        <f>Y42*Z42/1000</f>
        <v>411.48</v>
      </c>
      <c r="AG42" s="2"/>
      <c r="AH42" s="2"/>
    </row>
    <row r="43" spans="1:34" x14ac:dyDescent="0.2">
      <c r="A43" s="4">
        <v>41</v>
      </c>
      <c r="B43" s="2" t="s">
        <v>101</v>
      </c>
      <c r="C43" s="2" t="s">
        <v>114</v>
      </c>
      <c r="D43" s="2">
        <v>500</v>
      </c>
      <c r="E43" s="2">
        <v>300</v>
      </c>
      <c r="F43" s="8"/>
      <c r="G43" s="2">
        <v>1700</v>
      </c>
      <c r="H43" s="2">
        <v>700</v>
      </c>
      <c r="I43" s="2">
        <v>22</v>
      </c>
      <c r="J43" s="2">
        <v>4</v>
      </c>
      <c r="K43" s="2">
        <v>659</v>
      </c>
      <c r="L43" s="2">
        <v>0</v>
      </c>
      <c r="M43" s="2">
        <v>0</v>
      </c>
      <c r="N43" s="2">
        <v>0</v>
      </c>
      <c r="O43" s="2" t="s">
        <v>103</v>
      </c>
      <c r="P43" s="2">
        <v>1.01</v>
      </c>
      <c r="Q43" s="2">
        <v>2</v>
      </c>
      <c r="R43" s="2">
        <v>2</v>
      </c>
      <c r="S43" s="2">
        <v>8</v>
      </c>
      <c r="T43" s="2">
        <v>100</v>
      </c>
      <c r="U43" s="2" t="s">
        <v>99</v>
      </c>
      <c r="V43" s="2">
        <v>686</v>
      </c>
      <c r="W43" s="2">
        <f t="shared" si="2"/>
        <v>0.6929346787979046</v>
      </c>
      <c r="X43" s="2" t="s">
        <v>113</v>
      </c>
      <c r="Y43" s="2">
        <v>270</v>
      </c>
      <c r="Z43" s="5">
        <v>1992</v>
      </c>
      <c r="AA43" s="3"/>
      <c r="AB43" s="2"/>
      <c r="AC43" s="2">
        <v>41.51</v>
      </c>
      <c r="AD43" s="2">
        <v>27.76</v>
      </c>
      <c r="AE43" s="2"/>
      <c r="AF43" s="2">
        <f>Y43*Z43/1000</f>
        <v>537.84</v>
      </c>
      <c r="AG43" s="2"/>
      <c r="AH43" s="2"/>
    </row>
    <row r="44" spans="1:34" x14ac:dyDescent="0.2">
      <c r="A44" s="4">
        <v>42</v>
      </c>
      <c r="B44" s="5" t="s">
        <v>115</v>
      </c>
      <c r="C44" s="5" t="s">
        <v>116</v>
      </c>
      <c r="D44" s="5">
        <v>400</v>
      </c>
      <c r="E44" s="5">
        <v>300</v>
      </c>
      <c r="F44" s="5">
        <v>25</v>
      </c>
      <c r="G44" s="5">
        <v>1800</v>
      </c>
      <c r="H44" s="5">
        <v>1000</v>
      </c>
      <c r="I44" s="5">
        <v>18</v>
      </c>
      <c r="J44" s="5">
        <v>12</v>
      </c>
      <c r="K44" s="5">
        <v>740.76</v>
      </c>
      <c r="L44" s="2">
        <v>0</v>
      </c>
      <c r="M44" s="2">
        <v>0</v>
      </c>
      <c r="N44" s="2">
        <v>0</v>
      </c>
      <c r="O44" s="5" t="s">
        <v>117</v>
      </c>
      <c r="P44" s="5">
        <v>1.27</v>
      </c>
      <c r="Q44" s="5">
        <v>4</v>
      </c>
      <c r="R44" s="5">
        <v>4</v>
      </c>
      <c r="S44" s="5">
        <v>8</v>
      </c>
      <c r="T44" s="5">
        <v>100</v>
      </c>
      <c r="U44" s="5" t="s">
        <v>117</v>
      </c>
      <c r="V44" s="5">
        <v>764.28</v>
      </c>
      <c r="W44" s="5">
        <f>600*4*3.1416*16/(250-16)/(350-16)/100*100</f>
        <v>1.5435467526485491</v>
      </c>
      <c r="X44" s="5" t="s">
        <v>118</v>
      </c>
      <c r="Y44" s="5">
        <v>100</v>
      </c>
      <c r="Z44" s="5">
        <v>3397.6</v>
      </c>
      <c r="AA44" s="3"/>
      <c r="AB44" s="5"/>
      <c r="AC44" s="5">
        <v>43.95</v>
      </c>
      <c r="AD44" s="5">
        <v>33.4</v>
      </c>
      <c r="AE44" s="5"/>
      <c r="AF44" s="2">
        <f>Y44*Z44/1000</f>
        <v>339.76</v>
      </c>
      <c r="AG44" s="2"/>
      <c r="AH44" s="2"/>
    </row>
    <row r="45" spans="1:34" x14ac:dyDescent="0.2">
      <c r="A45" s="4">
        <v>43</v>
      </c>
      <c r="B45" s="5" t="s">
        <v>115</v>
      </c>
      <c r="C45" s="5" t="s">
        <v>119</v>
      </c>
      <c r="D45" s="5">
        <v>400</v>
      </c>
      <c r="E45" s="5">
        <v>300</v>
      </c>
      <c r="F45" s="5">
        <v>25</v>
      </c>
      <c r="G45" s="5">
        <v>1800</v>
      </c>
      <c r="H45" s="5">
        <v>1000</v>
      </c>
      <c r="I45" s="5">
        <v>18</v>
      </c>
      <c r="J45" s="5">
        <v>12</v>
      </c>
      <c r="K45" s="5">
        <v>740.76</v>
      </c>
      <c r="L45" s="2">
        <v>0</v>
      </c>
      <c r="M45" s="2">
        <v>0</v>
      </c>
      <c r="N45" s="2">
        <v>0</v>
      </c>
      <c r="O45" s="5" t="s">
        <v>117</v>
      </c>
      <c r="P45" s="5">
        <v>1.27</v>
      </c>
      <c r="Q45" s="5">
        <v>4</v>
      </c>
      <c r="R45" s="5">
        <v>4</v>
      </c>
      <c r="S45" s="5">
        <v>8</v>
      </c>
      <c r="T45" s="5">
        <v>100</v>
      </c>
      <c r="U45" s="5" t="s">
        <v>117</v>
      </c>
      <c r="V45" s="5">
        <v>764.28</v>
      </c>
      <c r="W45" s="5">
        <f t="shared" ref="W45:W49" si="3">600*4*3.1416*16/(250-16)/(350-16)/100*100</f>
        <v>1.5435467526485491</v>
      </c>
      <c r="X45" s="5" t="s">
        <v>118</v>
      </c>
      <c r="Y45" s="5">
        <v>200</v>
      </c>
      <c r="Z45" s="5">
        <v>2154.1999999999998</v>
      </c>
      <c r="AA45" s="3"/>
      <c r="AB45" s="5"/>
      <c r="AC45" s="5">
        <v>43.95</v>
      </c>
      <c r="AD45" s="5">
        <v>33.4</v>
      </c>
      <c r="AE45" s="5"/>
      <c r="AF45" s="2">
        <f>Y45*Z45/1000</f>
        <v>430.83999999999992</v>
      </c>
      <c r="AG45" s="2"/>
      <c r="AH45" s="2"/>
    </row>
    <row r="46" spans="1:34" x14ac:dyDescent="0.2">
      <c r="A46" s="4">
        <v>44</v>
      </c>
      <c r="B46" s="5" t="s">
        <v>120</v>
      </c>
      <c r="C46" s="5" t="s">
        <v>121</v>
      </c>
      <c r="D46" s="5">
        <v>400</v>
      </c>
      <c r="E46" s="2">
        <v>300</v>
      </c>
      <c r="F46" s="5">
        <v>25</v>
      </c>
      <c r="G46" s="5">
        <v>1800</v>
      </c>
      <c r="H46" s="5">
        <v>1000</v>
      </c>
      <c r="I46" s="5">
        <v>18</v>
      </c>
      <c r="J46" s="5">
        <v>12</v>
      </c>
      <c r="K46" s="5">
        <v>740.76</v>
      </c>
      <c r="L46" s="2">
        <v>0</v>
      </c>
      <c r="M46" s="2">
        <v>0</v>
      </c>
      <c r="N46" s="2">
        <v>0</v>
      </c>
      <c r="O46" s="5" t="s">
        <v>122</v>
      </c>
      <c r="P46" s="5">
        <v>1.27</v>
      </c>
      <c r="Q46" s="5">
        <v>4</v>
      </c>
      <c r="R46" s="5">
        <v>4</v>
      </c>
      <c r="S46" s="5">
        <v>8</v>
      </c>
      <c r="T46" s="5">
        <v>100</v>
      </c>
      <c r="U46" s="5" t="s">
        <v>122</v>
      </c>
      <c r="V46" s="5">
        <v>764.28</v>
      </c>
      <c r="W46" s="5">
        <f t="shared" si="3"/>
        <v>1.5435467526485491</v>
      </c>
      <c r="X46" s="5" t="s">
        <v>123</v>
      </c>
      <c r="Y46" s="5">
        <v>300</v>
      </c>
      <c r="Z46" s="5">
        <v>1496.7</v>
      </c>
      <c r="AA46" s="3"/>
      <c r="AB46" s="5"/>
      <c r="AC46" s="5">
        <v>43.95</v>
      </c>
      <c r="AD46" s="5">
        <v>33.4</v>
      </c>
      <c r="AE46" s="5"/>
      <c r="AF46" s="2">
        <f>Y46*Z46/1000</f>
        <v>449.01</v>
      </c>
      <c r="AG46" s="2"/>
      <c r="AH46" s="2"/>
    </row>
    <row r="47" spans="1:34" x14ac:dyDescent="0.2">
      <c r="A47" s="4">
        <v>45</v>
      </c>
      <c r="B47" s="5" t="s">
        <v>120</v>
      </c>
      <c r="C47" s="5" t="s">
        <v>124</v>
      </c>
      <c r="D47" s="5">
        <v>400</v>
      </c>
      <c r="E47" s="5">
        <v>300</v>
      </c>
      <c r="F47" s="5">
        <v>25</v>
      </c>
      <c r="G47" s="5">
        <v>1800</v>
      </c>
      <c r="H47" s="5">
        <v>1000</v>
      </c>
      <c r="I47" s="5">
        <v>18</v>
      </c>
      <c r="J47" s="5">
        <v>12</v>
      </c>
      <c r="K47" s="5">
        <v>740.76</v>
      </c>
      <c r="L47" s="2">
        <v>0</v>
      </c>
      <c r="M47" s="2">
        <v>0</v>
      </c>
      <c r="N47" s="2">
        <v>0</v>
      </c>
      <c r="O47" s="5" t="s">
        <v>122</v>
      </c>
      <c r="P47" s="5">
        <v>1.27</v>
      </c>
      <c r="Q47" s="5">
        <v>4</v>
      </c>
      <c r="R47" s="5">
        <v>4</v>
      </c>
      <c r="S47" s="5">
        <v>8</v>
      </c>
      <c r="T47" s="5">
        <v>100</v>
      </c>
      <c r="U47" s="5" t="s">
        <v>122</v>
      </c>
      <c r="V47" s="5">
        <v>764.28</v>
      </c>
      <c r="W47" s="5">
        <f>600*4*3.1416*16/(250-16)/(350-16)/100*100</f>
        <v>1.5435467526485491</v>
      </c>
      <c r="X47" s="5" t="s">
        <v>123</v>
      </c>
      <c r="Y47" s="5">
        <v>400</v>
      </c>
      <c r="Z47" s="5">
        <v>1134.2</v>
      </c>
      <c r="AA47" s="3"/>
      <c r="AB47" s="5"/>
      <c r="AC47" s="5">
        <v>43.95</v>
      </c>
      <c r="AD47" s="5">
        <v>33.4</v>
      </c>
      <c r="AE47" s="5"/>
      <c r="AF47" s="2">
        <f>Y47*Z47/1000</f>
        <v>453.68</v>
      </c>
      <c r="AG47" s="2"/>
      <c r="AH47" s="2"/>
    </row>
    <row r="48" spans="1:34" x14ac:dyDescent="0.2">
      <c r="A48" s="4">
        <v>46</v>
      </c>
      <c r="B48" s="5" t="s">
        <v>120</v>
      </c>
      <c r="C48" s="5" t="s">
        <v>125</v>
      </c>
      <c r="D48" s="5">
        <v>400</v>
      </c>
      <c r="E48" s="5">
        <v>300</v>
      </c>
      <c r="F48" s="5">
        <v>25</v>
      </c>
      <c r="G48" s="5">
        <v>1800</v>
      </c>
      <c r="H48" s="5">
        <v>1000</v>
      </c>
      <c r="I48" s="5">
        <v>18</v>
      </c>
      <c r="J48" s="5">
        <v>12</v>
      </c>
      <c r="K48" s="5">
        <v>478.67</v>
      </c>
      <c r="L48" s="2">
        <v>0</v>
      </c>
      <c r="M48" s="2">
        <v>0</v>
      </c>
      <c r="N48" s="2">
        <v>0</v>
      </c>
      <c r="O48" s="5" t="s">
        <v>57</v>
      </c>
      <c r="P48" s="5">
        <v>1.27</v>
      </c>
      <c r="Q48" s="5">
        <v>4</v>
      </c>
      <c r="R48" s="5">
        <v>4</v>
      </c>
      <c r="S48" s="5">
        <v>8</v>
      </c>
      <c r="T48" s="5">
        <v>100</v>
      </c>
      <c r="U48" s="5" t="s">
        <v>57</v>
      </c>
      <c r="V48" s="5">
        <v>522.66999999999996</v>
      </c>
      <c r="W48" s="5">
        <f t="shared" si="3"/>
        <v>1.5435467526485491</v>
      </c>
      <c r="X48" s="5" t="s">
        <v>123</v>
      </c>
      <c r="Y48" s="5">
        <v>100</v>
      </c>
      <c r="Z48" s="5">
        <v>3071.2</v>
      </c>
      <c r="AA48" s="3"/>
      <c r="AB48" s="5"/>
      <c r="AC48" s="5">
        <v>43.95</v>
      </c>
      <c r="AD48" s="5">
        <v>33.4</v>
      </c>
      <c r="AE48" s="5"/>
      <c r="AF48" s="2">
        <f>Y48*Z48/1000</f>
        <v>307.12</v>
      </c>
      <c r="AG48" s="2"/>
      <c r="AH48" s="2"/>
    </row>
    <row r="49" spans="1:34" x14ac:dyDescent="0.2">
      <c r="A49" s="4">
        <v>47</v>
      </c>
      <c r="B49" s="5" t="s">
        <v>120</v>
      </c>
      <c r="C49" s="5" t="s">
        <v>126</v>
      </c>
      <c r="D49" s="5">
        <v>400</v>
      </c>
      <c r="E49" s="2">
        <v>300</v>
      </c>
      <c r="F49" s="5">
        <v>25</v>
      </c>
      <c r="G49" s="5">
        <v>1800</v>
      </c>
      <c r="H49" s="5">
        <v>1000</v>
      </c>
      <c r="I49" s="5">
        <v>18</v>
      </c>
      <c r="J49" s="5">
        <v>12</v>
      </c>
      <c r="K49" s="5">
        <v>478.67</v>
      </c>
      <c r="L49" s="2">
        <v>0</v>
      </c>
      <c r="M49" s="2">
        <v>0</v>
      </c>
      <c r="N49" s="2">
        <v>0</v>
      </c>
      <c r="O49" s="5" t="s">
        <v>57</v>
      </c>
      <c r="P49" s="5">
        <v>1.27</v>
      </c>
      <c r="Q49" s="5">
        <v>4</v>
      </c>
      <c r="R49" s="5">
        <v>4</v>
      </c>
      <c r="S49" s="5">
        <v>8</v>
      </c>
      <c r="T49" s="5">
        <v>100</v>
      </c>
      <c r="U49" s="5" t="s">
        <v>57</v>
      </c>
      <c r="V49" s="5">
        <v>522.66999999999996</v>
      </c>
      <c r="W49" s="5">
        <f t="shared" si="3"/>
        <v>1.5435467526485491</v>
      </c>
      <c r="X49" s="5" t="s">
        <v>123</v>
      </c>
      <c r="Y49" s="5">
        <v>400</v>
      </c>
      <c r="Z49" s="5">
        <v>892.4</v>
      </c>
      <c r="AA49" s="3"/>
      <c r="AB49" s="5"/>
      <c r="AC49" s="5">
        <v>43.95</v>
      </c>
      <c r="AD49" s="5">
        <v>33.4</v>
      </c>
      <c r="AE49" s="5"/>
      <c r="AF49" s="2">
        <f>Y49*Z49/1000</f>
        <v>356.96</v>
      </c>
      <c r="AG49" s="2"/>
      <c r="AH49" s="2"/>
    </row>
    <row r="50" spans="1:34" x14ac:dyDescent="0.2">
      <c r="A50" s="4">
        <v>48</v>
      </c>
      <c r="B50" s="5" t="s">
        <v>127</v>
      </c>
      <c r="C50" s="5" t="s">
        <v>128</v>
      </c>
      <c r="D50" s="5">
        <v>300</v>
      </c>
      <c r="E50" s="5">
        <v>300</v>
      </c>
      <c r="F50" s="5">
        <v>25</v>
      </c>
      <c r="G50" s="5">
        <v>1300</v>
      </c>
      <c r="H50" s="5">
        <v>600</v>
      </c>
      <c r="I50" s="5">
        <v>12</v>
      </c>
      <c r="J50" s="5">
        <v>8</v>
      </c>
      <c r="K50" s="5">
        <v>420</v>
      </c>
      <c r="L50" s="2">
        <v>0</v>
      </c>
      <c r="M50" s="2">
        <v>0</v>
      </c>
      <c r="N50" s="2">
        <v>0</v>
      </c>
      <c r="O50" s="5" t="s">
        <v>57</v>
      </c>
      <c r="P50" s="5">
        <v>1.01</v>
      </c>
      <c r="Q50" s="5">
        <v>2</v>
      </c>
      <c r="R50" s="5">
        <v>2</v>
      </c>
      <c r="S50" s="5">
        <v>7</v>
      </c>
      <c r="T50" s="5">
        <v>60</v>
      </c>
      <c r="U50" s="5" t="s">
        <v>129</v>
      </c>
      <c r="V50" s="5">
        <v>800</v>
      </c>
      <c r="W50" s="5">
        <v>2.0099999999999998</v>
      </c>
      <c r="X50" s="5" t="s">
        <v>58</v>
      </c>
      <c r="Y50" s="5">
        <v>37</v>
      </c>
      <c r="Z50" s="5">
        <v>4230</v>
      </c>
      <c r="AA50" s="3"/>
      <c r="AB50" s="5"/>
      <c r="AC50" s="5">
        <f>0.95*50.57</f>
        <v>48.041499999999999</v>
      </c>
      <c r="AD50" s="5"/>
      <c r="AE50" s="9" t="s">
        <v>130</v>
      </c>
      <c r="AF50" s="2">
        <f>Y50*Z50/1000</f>
        <v>156.51</v>
      </c>
      <c r="AG50" s="2"/>
      <c r="AH50" s="2"/>
    </row>
    <row r="51" spans="1:34" x14ac:dyDescent="0.2">
      <c r="A51" s="4">
        <v>49</v>
      </c>
      <c r="B51" s="5" t="s">
        <v>127</v>
      </c>
      <c r="C51" s="5" t="s">
        <v>131</v>
      </c>
      <c r="D51" s="5">
        <v>300</v>
      </c>
      <c r="E51" s="5">
        <v>300</v>
      </c>
      <c r="F51" s="5">
        <v>25</v>
      </c>
      <c r="G51" s="5">
        <v>1300</v>
      </c>
      <c r="H51" s="5">
        <v>600</v>
      </c>
      <c r="I51" s="5">
        <v>12</v>
      </c>
      <c r="J51" s="5">
        <v>8</v>
      </c>
      <c r="K51" s="5">
        <v>420</v>
      </c>
      <c r="L51" s="2">
        <v>0</v>
      </c>
      <c r="M51" s="2">
        <v>0</v>
      </c>
      <c r="N51" s="2">
        <v>0</v>
      </c>
      <c r="O51" s="5" t="s">
        <v>62</v>
      </c>
      <c r="P51" s="5">
        <v>1.01</v>
      </c>
      <c r="Q51" s="5">
        <v>2</v>
      </c>
      <c r="R51" s="5">
        <v>2</v>
      </c>
      <c r="S51" s="5">
        <v>7</v>
      </c>
      <c r="T51" s="5">
        <v>60</v>
      </c>
      <c r="U51" s="5" t="s">
        <v>132</v>
      </c>
      <c r="V51" s="5">
        <v>970</v>
      </c>
      <c r="W51" s="5">
        <v>2.0099999999999998</v>
      </c>
      <c r="X51" s="5" t="s">
        <v>63</v>
      </c>
      <c r="Y51" s="5">
        <v>87</v>
      </c>
      <c r="Z51" s="5">
        <v>2482</v>
      </c>
      <c r="AA51" s="3"/>
      <c r="AB51" s="5"/>
      <c r="AC51" s="5">
        <f t="shared" ref="AC51:AC53" si="4">0.95*50.57</f>
        <v>48.041499999999999</v>
      </c>
      <c r="AD51" s="5"/>
      <c r="AE51" s="9"/>
      <c r="AF51" s="2">
        <f>Y51*Z51/1000</f>
        <v>215.934</v>
      </c>
      <c r="AG51" s="2"/>
      <c r="AH51" s="2"/>
    </row>
    <row r="52" spans="1:34" x14ac:dyDescent="0.2">
      <c r="A52" s="4">
        <v>50</v>
      </c>
      <c r="B52" s="5" t="s">
        <v>127</v>
      </c>
      <c r="C52" s="5" t="s">
        <v>133</v>
      </c>
      <c r="D52" s="5">
        <v>300</v>
      </c>
      <c r="E52" s="5">
        <v>300</v>
      </c>
      <c r="F52" s="5">
        <v>25</v>
      </c>
      <c r="G52" s="5">
        <v>1300</v>
      </c>
      <c r="H52" s="5">
        <v>600</v>
      </c>
      <c r="I52" s="5">
        <v>12</v>
      </c>
      <c r="J52" s="5">
        <v>8</v>
      </c>
      <c r="K52" s="5">
        <v>420</v>
      </c>
      <c r="L52" s="2">
        <v>0</v>
      </c>
      <c r="M52" s="2">
        <v>0</v>
      </c>
      <c r="N52" s="2">
        <v>0</v>
      </c>
      <c r="O52" s="5" t="s">
        <v>62</v>
      </c>
      <c r="P52" s="5">
        <v>1.01</v>
      </c>
      <c r="Q52" s="5">
        <v>2</v>
      </c>
      <c r="R52" s="5">
        <v>2</v>
      </c>
      <c r="S52" s="5">
        <v>7</v>
      </c>
      <c r="T52" s="5">
        <v>60</v>
      </c>
      <c r="U52" s="5" t="s">
        <v>132</v>
      </c>
      <c r="V52" s="5">
        <v>970</v>
      </c>
      <c r="W52" s="5">
        <v>2.0099999999999998</v>
      </c>
      <c r="X52" s="5" t="s">
        <v>63</v>
      </c>
      <c r="Y52" s="5">
        <v>37</v>
      </c>
      <c r="Z52" s="5">
        <v>4318</v>
      </c>
      <c r="AA52" s="3"/>
      <c r="AB52" s="5"/>
      <c r="AC52" s="5">
        <f t="shared" si="4"/>
        <v>48.041499999999999</v>
      </c>
      <c r="AD52" s="5"/>
      <c r="AE52" s="9"/>
      <c r="AF52" s="2">
        <f>Y52*Z52/1000</f>
        <v>159.76599999999999</v>
      </c>
      <c r="AG52" s="2"/>
      <c r="AH52" s="2"/>
    </row>
    <row r="53" spans="1:34" x14ac:dyDescent="0.2">
      <c r="A53" s="4">
        <v>51</v>
      </c>
      <c r="B53" s="5" t="s">
        <v>127</v>
      </c>
      <c r="C53" s="5" t="s">
        <v>134</v>
      </c>
      <c r="D53" s="5">
        <v>300</v>
      </c>
      <c r="E53" s="5">
        <v>300</v>
      </c>
      <c r="F53" s="5">
        <v>25</v>
      </c>
      <c r="G53" s="5">
        <v>1300</v>
      </c>
      <c r="H53" s="5">
        <v>600</v>
      </c>
      <c r="I53" s="5">
        <v>12</v>
      </c>
      <c r="J53" s="5">
        <v>8</v>
      </c>
      <c r="K53" s="5">
        <v>420</v>
      </c>
      <c r="L53" s="2">
        <v>0</v>
      </c>
      <c r="M53" s="2">
        <v>0</v>
      </c>
      <c r="N53" s="2">
        <v>0</v>
      </c>
      <c r="O53" s="5" t="s">
        <v>62</v>
      </c>
      <c r="P53" s="5">
        <v>1.01</v>
      </c>
      <c r="Q53" s="5">
        <v>2</v>
      </c>
      <c r="R53" s="5">
        <v>2</v>
      </c>
      <c r="S53" s="5">
        <v>7</v>
      </c>
      <c r="T53" s="5">
        <v>60</v>
      </c>
      <c r="U53" s="5" t="s">
        <v>135</v>
      </c>
      <c r="V53" s="5">
        <v>970</v>
      </c>
      <c r="W53" s="5">
        <v>2.0099999999999998</v>
      </c>
      <c r="X53" s="5" t="s">
        <v>63</v>
      </c>
      <c r="Y53" s="5">
        <v>50</v>
      </c>
      <c r="Z53" s="5">
        <v>3342</v>
      </c>
      <c r="AA53" s="3"/>
      <c r="AB53" s="5"/>
      <c r="AC53" s="5">
        <f t="shared" si="4"/>
        <v>48.041499999999999</v>
      </c>
      <c r="AD53" s="5"/>
      <c r="AE53" s="9"/>
      <c r="AF53" s="2">
        <f>Y53*Z53/1000</f>
        <v>167.1</v>
      </c>
      <c r="AG53" s="2"/>
      <c r="AH53" s="2"/>
    </row>
    <row r="54" spans="1:34" x14ac:dyDescent="0.2">
      <c r="A54" s="4">
        <v>52</v>
      </c>
      <c r="B54" s="5" t="s">
        <v>127</v>
      </c>
      <c r="C54" s="5" t="s">
        <v>136</v>
      </c>
      <c r="D54" s="5">
        <v>300</v>
      </c>
      <c r="E54" s="5">
        <v>300</v>
      </c>
      <c r="F54" s="5">
        <v>25</v>
      </c>
      <c r="G54" s="5">
        <v>1300</v>
      </c>
      <c r="H54" s="5">
        <v>600</v>
      </c>
      <c r="I54" s="5">
        <v>12</v>
      </c>
      <c r="J54" s="5">
        <v>8</v>
      </c>
      <c r="K54" s="5">
        <v>420</v>
      </c>
      <c r="L54" s="2">
        <v>0</v>
      </c>
      <c r="M54" s="2">
        <v>0</v>
      </c>
      <c r="N54" s="2">
        <v>0</v>
      </c>
      <c r="O54" s="5" t="s">
        <v>62</v>
      </c>
      <c r="P54" s="5">
        <v>1.01</v>
      </c>
      <c r="Q54" s="5">
        <v>2</v>
      </c>
      <c r="R54" s="5">
        <v>2</v>
      </c>
      <c r="S54" s="5">
        <v>7</v>
      </c>
      <c r="T54" s="5">
        <v>60</v>
      </c>
      <c r="U54" s="5" t="s">
        <v>129</v>
      </c>
      <c r="V54" s="5">
        <v>800</v>
      </c>
      <c r="W54" s="5">
        <v>2.0099999999999998</v>
      </c>
      <c r="X54" s="5" t="s">
        <v>137</v>
      </c>
      <c r="Y54" s="5">
        <v>37</v>
      </c>
      <c r="Z54" s="5">
        <v>4473</v>
      </c>
      <c r="AA54" s="3"/>
      <c r="AB54" s="5"/>
      <c r="AC54" s="5">
        <f>0.95*54.46</f>
        <v>51.737000000000002</v>
      </c>
      <c r="AD54" s="5"/>
      <c r="AE54" s="9"/>
      <c r="AF54" s="2">
        <f>Y54*Z54/1000</f>
        <v>165.501</v>
      </c>
      <c r="AG54" s="2"/>
      <c r="AH54" s="2"/>
    </row>
    <row r="55" spans="1:34" x14ac:dyDescent="0.2">
      <c r="A55" s="4">
        <v>53</v>
      </c>
      <c r="B55" s="5" t="s">
        <v>127</v>
      </c>
      <c r="C55" s="5" t="s">
        <v>138</v>
      </c>
      <c r="D55" s="5">
        <v>300</v>
      </c>
      <c r="E55" s="5">
        <v>300</v>
      </c>
      <c r="F55" s="5">
        <v>25</v>
      </c>
      <c r="G55" s="5">
        <v>1300</v>
      </c>
      <c r="H55" s="5">
        <v>600</v>
      </c>
      <c r="I55" s="5">
        <v>12</v>
      </c>
      <c r="J55" s="5">
        <v>8</v>
      </c>
      <c r="K55" s="5">
        <v>420</v>
      </c>
      <c r="L55" s="2">
        <v>0</v>
      </c>
      <c r="M55" s="2">
        <v>0</v>
      </c>
      <c r="N55" s="2">
        <v>0</v>
      </c>
      <c r="O55" s="5" t="s">
        <v>62</v>
      </c>
      <c r="P55" s="5">
        <v>1.01</v>
      </c>
      <c r="Q55" s="5">
        <v>2</v>
      </c>
      <c r="R55" s="5">
        <v>2</v>
      </c>
      <c r="S55" s="5">
        <v>7</v>
      </c>
      <c r="T55" s="5">
        <v>60</v>
      </c>
      <c r="U55" s="5" t="s">
        <v>135</v>
      </c>
      <c r="V55" s="5">
        <v>970</v>
      </c>
      <c r="W55" s="5">
        <v>2.0099999999999998</v>
      </c>
      <c r="X55" s="5" t="s">
        <v>137</v>
      </c>
      <c r="Y55" s="5">
        <v>50</v>
      </c>
      <c r="Z55" s="5">
        <v>3656</v>
      </c>
      <c r="AA55" s="3"/>
      <c r="AB55" s="5"/>
      <c r="AC55" s="5">
        <f t="shared" ref="AC55:AC56" si="5">0.95*54.46</f>
        <v>51.737000000000002</v>
      </c>
      <c r="AD55" s="5"/>
      <c r="AE55" s="9"/>
      <c r="AF55" s="2">
        <f>Y55*Z55/1000</f>
        <v>182.8</v>
      </c>
      <c r="AG55" s="2"/>
      <c r="AH55" s="2"/>
    </row>
    <row r="56" spans="1:34" x14ac:dyDescent="0.2">
      <c r="A56" s="4">
        <v>54</v>
      </c>
      <c r="B56" s="5" t="s">
        <v>127</v>
      </c>
      <c r="C56" s="5" t="s">
        <v>139</v>
      </c>
      <c r="D56" s="5">
        <v>300</v>
      </c>
      <c r="E56" s="5">
        <v>300</v>
      </c>
      <c r="F56" s="5">
        <v>25</v>
      </c>
      <c r="G56" s="5">
        <v>1300</v>
      </c>
      <c r="H56" s="5">
        <v>600</v>
      </c>
      <c r="I56" s="5">
        <v>12</v>
      </c>
      <c r="J56" s="5">
        <v>8</v>
      </c>
      <c r="K56" s="5">
        <v>420</v>
      </c>
      <c r="L56" s="2">
        <v>0</v>
      </c>
      <c r="M56" s="2">
        <v>0</v>
      </c>
      <c r="N56" s="2">
        <v>0</v>
      </c>
      <c r="O56" s="5" t="s">
        <v>62</v>
      </c>
      <c r="P56" s="5">
        <v>1.01</v>
      </c>
      <c r="Q56" s="5">
        <v>2</v>
      </c>
      <c r="R56" s="5">
        <v>2</v>
      </c>
      <c r="S56" s="5">
        <v>7</v>
      </c>
      <c r="T56" s="5">
        <v>60</v>
      </c>
      <c r="U56" s="5" t="s">
        <v>135</v>
      </c>
      <c r="V56" s="5">
        <v>970</v>
      </c>
      <c r="W56" s="5">
        <v>2.0099999999999998</v>
      </c>
      <c r="X56" s="5" t="s">
        <v>137</v>
      </c>
      <c r="Y56" s="5">
        <v>37</v>
      </c>
      <c r="Z56" s="5">
        <v>4548</v>
      </c>
      <c r="AA56" s="3"/>
      <c r="AB56" s="5"/>
      <c r="AC56" s="5">
        <f t="shared" si="5"/>
        <v>51.737000000000002</v>
      </c>
      <c r="AD56" s="5"/>
      <c r="AE56" s="9"/>
      <c r="AF56" s="2">
        <f>Y56*Z56/1000</f>
        <v>168.27600000000001</v>
      </c>
      <c r="AG56" s="2"/>
      <c r="AH56" s="2"/>
    </row>
    <row r="57" spans="1:34" x14ac:dyDescent="0.2">
      <c r="A57" s="4">
        <v>55</v>
      </c>
      <c r="B57" s="2" t="s">
        <v>140</v>
      </c>
      <c r="C57" s="5" t="s">
        <v>141</v>
      </c>
      <c r="D57" s="5">
        <v>250</v>
      </c>
      <c r="E57" s="5">
        <v>250</v>
      </c>
      <c r="F57" s="5">
        <v>25</v>
      </c>
      <c r="G57" s="5">
        <v>750</v>
      </c>
      <c r="H57" s="5">
        <v>300</v>
      </c>
      <c r="I57" s="5">
        <v>14</v>
      </c>
      <c r="J57" s="5">
        <v>6</v>
      </c>
      <c r="K57" s="5">
        <v>727.2</v>
      </c>
      <c r="L57" s="2">
        <v>0</v>
      </c>
      <c r="M57" s="2">
        <v>0</v>
      </c>
      <c r="N57" s="2">
        <v>0</v>
      </c>
      <c r="O57" s="5" t="s">
        <v>142</v>
      </c>
      <c r="P57" s="2">
        <f>3.1415926*J57*49/D57/E57*100</f>
        <v>1.4778051590400001</v>
      </c>
      <c r="Q57" s="5">
        <v>2</v>
      </c>
      <c r="R57" s="5">
        <v>2</v>
      </c>
      <c r="S57" s="5">
        <v>8</v>
      </c>
      <c r="T57" s="5">
        <v>100</v>
      </c>
      <c r="U57" s="5" t="s">
        <v>57</v>
      </c>
      <c r="V57" s="5">
        <v>471.5</v>
      </c>
      <c r="W57" s="2">
        <f>(D57+E57-100)*2*3.1415926*16/(D57-50-16)/(E57-50-16)/100*100</f>
        <v>1.1877476748582232</v>
      </c>
      <c r="X57" s="5" t="s">
        <v>58</v>
      </c>
      <c r="Y57" s="5">
        <v>0</v>
      </c>
      <c r="Z57" s="5">
        <v>2822.7</v>
      </c>
      <c r="AA57" s="3"/>
      <c r="AB57" s="5">
        <v>35.33</v>
      </c>
      <c r="AC57" s="2"/>
      <c r="AD57" s="2"/>
      <c r="AE57" s="2"/>
      <c r="AF57" s="2">
        <f>Y57*Z57/1000</f>
        <v>0</v>
      </c>
      <c r="AG57" s="2"/>
      <c r="AH57" s="2"/>
    </row>
    <row r="58" spans="1:34" x14ac:dyDescent="0.2">
      <c r="A58" s="4">
        <v>56</v>
      </c>
      <c r="B58" s="2" t="s">
        <v>140</v>
      </c>
      <c r="C58" s="5" t="s">
        <v>143</v>
      </c>
      <c r="D58" s="5">
        <v>250</v>
      </c>
      <c r="E58" s="5">
        <v>250</v>
      </c>
      <c r="F58" s="5">
        <v>25</v>
      </c>
      <c r="G58" s="5">
        <v>750</v>
      </c>
      <c r="H58" s="5">
        <v>300</v>
      </c>
      <c r="I58" s="5">
        <v>14</v>
      </c>
      <c r="J58" s="5">
        <v>4</v>
      </c>
      <c r="K58" s="5">
        <v>727.2</v>
      </c>
      <c r="L58" s="2">
        <v>0</v>
      </c>
      <c r="M58" s="2">
        <v>0</v>
      </c>
      <c r="N58" s="2">
        <v>0</v>
      </c>
      <c r="O58" s="5" t="s">
        <v>142</v>
      </c>
      <c r="P58" s="2">
        <f t="shared" ref="P58:P67" si="6">3.1415926*J58*49/D58/E58*100</f>
        <v>0.9852034393600001</v>
      </c>
      <c r="Q58" s="5">
        <v>2</v>
      </c>
      <c r="R58" s="5">
        <v>2</v>
      </c>
      <c r="S58" s="5">
        <v>8</v>
      </c>
      <c r="T58" s="5">
        <v>100</v>
      </c>
      <c r="U58" s="5" t="s">
        <v>57</v>
      </c>
      <c r="V58" s="5">
        <v>471.5</v>
      </c>
      <c r="W58" s="2">
        <f>(D58+E58-100)*2*3.1415926*16/(D58-50-16)/(E58-50-16)/100*100</f>
        <v>1.1877476748582232</v>
      </c>
      <c r="X58" s="5" t="s">
        <v>58</v>
      </c>
      <c r="Y58" s="5">
        <v>0</v>
      </c>
      <c r="Z58" s="5">
        <v>2656</v>
      </c>
      <c r="AA58" s="3"/>
      <c r="AB58" s="5">
        <v>35.33</v>
      </c>
      <c r="AC58" s="2"/>
      <c r="AD58" s="2"/>
      <c r="AE58" s="2"/>
      <c r="AF58" s="2">
        <f>Y58*Z58/1000</f>
        <v>0</v>
      </c>
      <c r="AG58" s="2"/>
      <c r="AH58" s="2"/>
    </row>
    <row r="59" spans="1:34" x14ac:dyDescent="0.2">
      <c r="A59" s="4">
        <v>57</v>
      </c>
      <c r="B59" s="2" t="s">
        <v>140</v>
      </c>
      <c r="C59" s="5" t="s">
        <v>144</v>
      </c>
      <c r="D59" s="5">
        <v>250</v>
      </c>
      <c r="E59" s="5">
        <v>250</v>
      </c>
      <c r="F59" s="5">
        <v>25</v>
      </c>
      <c r="G59" s="5">
        <v>750</v>
      </c>
      <c r="H59" s="5">
        <v>300</v>
      </c>
      <c r="I59" s="5">
        <v>14</v>
      </c>
      <c r="J59" s="5">
        <v>8</v>
      </c>
      <c r="K59" s="5">
        <v>727.2</v>
      </c>
      <c r="L59" s="2">
        <v>0</v>
      </c>
      <c r="M59" s="2">
        <v>0</v>
      </c>
      <c r="N59" s="2">
        <v>0</v>
      </c>
      <c r="O59" s="5" t="s">
        <v>145</v>
      </c>
      <c r="P59" s="2">
        <f t="shared" si="6"/>
        <v>1.9704068787200002</v>
      </c>
      <c r="Q59" s="5">
        <v>2</v>
      </c>
      <c r="R59" s="5">
        <v>2</v>
      </c>
      <c r="S59" s="5">
        <v>8</v>
      </c>
      <c r="T59" s="5">
        <v>100</v>
      </c>
      <c r="U59" s="5" t="s">
        <v>62</v>
      </c>
      <c r="V59" s="5">
        <v>471.5</v>
      </c>
      <c r="W59" s="2">
        <f t="shared" ref="W59:W68" si="7">(D59+E59-100)*2*3.1415926*16/(D59-50-16)/(E59-50-16)/100*100</f>
        <v>1.1877476748582232</v>
      </c>
      <c r="X59" s="5" t="s">
        <v>63</v>
      </c>
      <c r="Y59" s="5">
        <v>0</v>
      </c>
      <c r="Z59" s="5">
        <v>3007.4</v>
      </c>
      <c r="AA59" s="3"/>
      <c r="AB59" s="5">
        <v>35.33</v>
      </c>
      <c r="AC59" s="2"/>
      <c r="AD59" s="2"/>
      <c r="AE59" s="2"/>
      <c r="AF59" s="2">
        <f>Y59*Z59/1000</f>
        <v>0</v>
      </c>
      <c r="AG59" s="2"/>
      <c r="AH59" s="2"/>
    </row>
    <row r="60" spans="1:34" x14ac:dyDescent="0.2">
      <c r="A60" s="4">
        <v>58</v>
      </c>
      <c r="B60" s="2" t="s">
        <v>140</v>
      </c>
      <c r="C60" s="5" t="s">
        <v>146</v>
      </c>
      <c r="D60" s="5">
        <v>250</v>
      </c>
      <c r="E60" s="5">
        <v>250</v>
      </c>
      <c r="F60" s="5">
        <v>25</v>
      </c>
      <c r="G60" s="5">
        <v>750</v>
      </c>
      <c r="H60" s="5">
        <v>300</v>
      </c>
      <c r="I60" s="5">
        <v>14</v>
      </c>
      <c r="J60" s="5">
        <v>4</v>
      </c>
      <c r="K60" s="5">
        <v>727.2</v>
      </c>
      <c r="L60" s="2">
        <v>0</v>
      </c>
      <c r="M60" s="2">
        <v>0</v>
      </c>
      <c r="N60" s="2">
        <v>0</v>
      </c>
      <c r="O60" s="5" t="s">
        <v>145</v>
      </c>
      <c r="P60" s="2">
        <f t="shared" si="6"/>
        <v>0.9852034393600001</v>
      </c>
      <c r="Q60" s="5">
        <v>2</v>
      </c>
      <c r="R60" s="5">
        <v>2</v>
      </c>
      <c r="S60" s="5">
        <v>8</v>
      </c>
      <c r="T60" s="5">
        <v>100</v>
      </c>
      <c r="U60" s="5" t="s">
        <v>142</v>
      </c>
      <c r="V60" s="5">
        <v>710.5</v>
      </c>
      <c r="W60" s="2">
        <f t="shared" si="7"/>
        <v>1.1877476748582232</v>
      </c>
      <c r="X60" s="5" t="s">
        <v>63</v>
      </c>
      <c r="Y60" s="5">
        <v>0</v>
      </c>
      <c r="Z60" s="5">
        <v>2778</v>
      </c>
      <c r="AA60" s="3"/>
      <c r="AB60" s="5">
        <v>35.33</v>
      </c>
      <c r="AC60" s="2"/>
      <c r="AD60" s="2"/>
      <c r="AE60" s="2"/>
      <c r="AF60" s="2">
        <f>Y60*Z60/1000</f>
        <v>0</v>
      </c>
      <c r="AG60" s="2"/>
      <c r="AH60" s="2"/>
    </row>
    <row r="61" spans="1:34" x14ac:dyDescent="0.2">
      <c r="A61" s="4">
        <v>59</v>
      </c>
      <c r="B61" s="2" t="s">
        <v>140</v>
      </c>
      <c r="C61" s="5" t="s">
        <v>147</v>
      </c>
      <c r="D61" s="5">
        <v>250</v>
      </c>
      <c r="E61" s="5">
        <v>250</v>
      </c>
      <c r="F61" s="5">
        <v>25</v>
      </c>
      <c r="G61" s="5">
        <v>750</v>
      </c>
      <c r="H61" s="5">
        <v>300</v>
      </c>
      <c r="I61" s="5">
        <v>14</v>
      </c>
      <c r="J61" s="5">
        <v>6</v>
      </c>
      <c r="K61" s="5">
        <v>727.2</v>
      </c>
      <c r="L61" s="2">
        <v>0</v>
      </c>
      <c r="M61" s="2">
        <v>0</v>
      </c>
      <c r="N61" s="2">
        <v>0</v>
      </c>
      <c r="O61" s="5" t="s">
        <v>145</v>
      </c>
      <c r="P61" s="2">
        <f t="shared" si="6"/>
        <v>1.4778051590400001</v>
      </c>
      <c r="Q61" s="5">
        <v>2</v>
      </c>
      <c r="R61" s="5">
        <v>2</v>
      </c>
      <c r="S61" s="5">
        <v>8</v>
      </c>
      <c r="T61" s="5">
        <v>100</v>
      </c>
      <c r="U61" s="5" t="s">
        <v>142</v>
      </c>
      <c r="V61" s="5">
        <v>710.5</v>
      </c>
      <c r="W61" s="2">
        <f t="shared" si="7"/>
        <v>1.1877476748582232</v>
      </c>
      <c r="X61" s="5" t="s">
        <v>63</v>
      </c>
      <c r="Y61" s="5">
        <v>0</v>
      </c>
      <c r="Z61" s="5">
        <v>2922</v>
      </c>
      <c r="AA61" s="3"/>
      <c r="AB61" s="5">
        <v>35.33</v>
      </c>
      <c r="AC61" s="2"/>
      <c r="AD61" s="2"/>
      <c r="AE61" s="2"/>
      <c r="AF61" s="2">
        <f>Y61*Z61/1000</f>
        <v>0</v>
      </c>
      <c r="AG61" s="2"/>
      <c r="AH61" s="2"/>
    </row>
    <row r="62" spans="1:34" x14ac:dyDescent="0.2">
      <c r="A62" s="4">
        <v>60</v>
      </c>
      <c r="B62" s="2" t="s">
        <v>140</v>
      </c>
      <c r="C62" s="5" t="s">
        <v>148</v>
      </c>
      <c r="D62" s="5">
        <v>250</v>
      </c>
      <c r="E62" s="5">
        <v>250</v>
      </c>
      <c r="F62" s="5">
        <v>25</v>
      </c>
      <c r="G62" s="5">
        <v>750</v>
      </c>
      <c r="H62" s="5">
        <v>300</v>
      </c>
      <c r="I62" s="5">
        <v>14</v>
      </c>
      <c r="J62" s="5">
        <v>8</v>
      </c>
      <c r="K62" s="5">
        <v>727.2</v>
      </c>
      <c r="L62" s="2">
        <v>0</v>
      </c>
      <c r="M62" s="2">
        <v>0</v>
      </c>
      <c r="N62" s="2">
        <v>0</v>
      </c>
      <c r="O62" s="5" t="s">
        <v>145</v>
      </c>
      <c r="P62" s="2">
        <f t="shared" si="6"/>
        <v>1.9704068787200002</v>
      </c>
      <c r="Q62" s="5">
        <v>2</v>
      </c>
      <c r="R62" s="5">
        <v>2</v>
      </c>
      <c r="S62" s="5">
        <v>8</v>
      </c>
      <c r="T62" s="5">
        <v>100</v>
      </c>
      <c r="U62" s="5" t="s">
        <v>145</v>
      </c>
      <c r="V62" s="5">
        <v>710.5</v>
      </c>
      <c r="W62" s="2">
        <f t="shared" si="7"/>
        <v>1.1877476748582232</v>
      </c>
      <c r="X62" s="5" t="s">
        <v>63</v>
      </c>
      <c r="Y62" s="5">
        <v>0</v>
      </c>
      <c r="Z62" s="5">
        <v>2520</v>
      </c>
      <c r="AA62" s="3"/>
      <c r="AB62" s="5">
        <v>35.33</v>
      </c>
      <c r="AC62" s="2"/>
      <c r="AD62" s="2"/>
      <c r="AE62" s="2"/>
      <c r="AF62" s="2">
        <f>Y62*Z62/1000</f>
        <v>0</v>
      </c>
      <c r="AG62" s="2"/>
      <c r="AH62" s="2"/>
    </row>
    <row r="63" spans="1:34" x14ac:dyDescent="0.2">
      <c r="A63" s="4">
        <v>61</v>
      </c>
      <c r="B63" s="2" t="s">
        <v>140</v>
      </c>
      <c r="C63" s="5" t="s">
        <v>149</v>
      </c>
      <c r="D63" s="5">
        <v>250</v>
      </c>
      <c r="E63" s="5">
        <v>250</v>
      </c>
      <c r="F63" s="5">
        <v>25</v>
      </c>
      <c r="G63" s="5">
        <v>750</v>
      </c>
      <c r="H63" s="5">
        <v>300</v>
      </c>
      <c r="I63" s="5">
        <v>14</v>
      </c>
      <c r="J63" s="5">
        <v>6</v>
      </c>
      <c r="K63" s="5">
        <v>727.2</v>
      </c>
      <c r="L63" s="2">
        <v>0</v>
      </c>
      <c r="M63" s="2">
        <v>0</v>
      </c>
      <c r="N63" s="2">
        <v>0</v>
      </c>
      <c r="O63" s="5" t="s">
        <v>145</v>
      </c>
      <c r="P63" s="2">
        <f t="shared" si="6"/>
        <v>1.4778051590400001</v>
      </c>
      <c r="Q63" s="5">
        <v>2</v>
      </c>
      <c r="R63" s="5">
        <v>2</v>
      </c>
      <c r="S63" s="5">
        <v>8</v>
      </c>
      <c r="T63" s="5">
        <v>100</v>
      </c>
      <c r="U63" s="5" t="s">
        <v>145</v>
      </c>
      <c r="V63" s="5">
        <v>710.5</v>
      </c>
      <c r="W63" s="2">
        <f t="shared" si="7"/>
        <v>1.1877476748582232</v>
      </c>
      <c r="X63" s="5" t="s">
        <v>63</v>
      </c>
      <c r="Y63" s="5">
        <v>0</v>
      </c>
      <c r="Z63" s="5">
        <v>3000.4</v>
      </c>
      <c r="AA63" s="3"/>
      <c r="AB63" s="5">
        <v>35.33</v>
      </c>
      <c r="AC63" s="2"/>
      <c r="AD63" s="2"/>
      <c r="AE63" s="2"/>
      <c r="AF63" s="2">
        <f>Y63*Z63/1000</f>
        <v>0</v>
      </c>
      <c r="AG63" s="2"/>
      <c r="AH63" s="2"/>
    </row>
    <row r="64" spans="1:34" x14ac:dyDescent="0.2">
      <c r="A64" s="4">
        <v>62</v>
      </c>
      <c r="B64" s="2" t="s">
        <v>140</v>
      </c>
      <c r="C64" s="5" t="s">
        <v>150</v>
      </c>
      <c r="D64" s="5">
        <v>250</v>
      </c>
      <c r="E64" s="5">
        <v>250</v>
      </c>
      <c r="F64" s="5">
        <v>25</v>
      </c>
      <c r="G64" s="5">
        <v>750</v>
      </c>
      <c r="H64" s="5">
        <v>300</v>
      </c>
      <c r="I64" s="5">
        <v>14</v>
      </c>
      <c r="J64" s="5">
        <v>6</v>
      </c>
      <c r="K64" s="5">
        <v>727.2</v>
      </c>
      <c r="L64" s="2">
        <v>0</v>
      </c>
      <c r="M64" s="2">
        <v>0</v>
      </c>
      <c r="N64" s="2">
        <v>0</v>
      </c>
      <c r="O64" s="5" t="s">
        <v>145</v>
      </c>
      <c r="P64" s="2">
        <f t="shared" si="6"/>
        <v>1.4778051590400001</v>
      </c>
      <c r="Q64" s="5">
        <v>2</v>
      </c>
      <c r="R64" s="5">
        <v>2</v>
      </c>
      <c r="S64" s="5">
        <v>8</v>
      </c>
      <c r="T64" s="5">
        <v>100</v>
      </c>
      <c r="U64" s="5" t="s">
        <v>145</v>
      </c>
      <c r="V64" s="5">
        <v>710.5</v>
      </c>
      <c r="W64" s="2">
        <f t="shared" si="7"/>
        <v>1.1877476748582232</v>
      </c>
      <c r="X64" s="5" t="s">
        <v>63</v>
      </c>
      <c r="Y64" s="5">
        <v>0</v>
      </c>
      <c r="Z64" s="5">
        <v>2713</v>
      </c>
      <c r="AA64" s="3"/>
      <c r="AB64" s="5">
        <v>35.33</v>
      </c>
      <c r="AC64" s="2"/>
      <c r="AD64" s="2"/>
      <c r="AE64" s="2"/>
      <c r="AF64" s="2">
        <f>Y64*Z64/1000</f>
        <v>0</v>
      </c>
      <c r="AG64" s="2"/>
      <c r="AH64" s="2"/>
    </row>
    <row r="65" spans="1:34" x14ac:dyDescent="0.2">
      <c r="A65" s="4">
        <v>63</v>
      </c>
      <c r="B65" s="2" t="s">
        <v>140</v>
      </c>
      <c r="C65" s="5" t="s">
        <v>151</v>
      </c>
      <c r="D65" s="5">
        <v>305</v>
      </c>
      <c r="E65" s="5">
        <v>205</v>
      </c>
      <c r="F65" s="5">
        <v>25</v>
      </c>
      <c r="G65" s="5">
        <v>750</v>
      </c>
      <c r="H65" s="5">
        <v>300</v>
      </c>
      <c r="I65" s="5">
        <v>14</v>
      </c>
      <c r="J65" s="5">
        <v>6</v>
      </c>
      <c r="K65" s="5">
        <v>727.2</v>
      </c>
      <c r="L65" s="2">
        <v>0</v>
      </c>
      <c r="M65" s="2">
        <v>0</v>
      </c>
      <c r="N65" s="2">
        <v>0</v>
      </c>
      <c r="O65" s="5" t="s">
        <v>145</v>
      </c>
      <c r="P65" s="2">
        <f t="shared" si="6"/>
        <v>1.4772142733306681</v>
      </c>
      <c r="Q65" s="5">
        <v>2</v>
      </c>
      <c r="R65" s="5">
        <v>2</v>
      </c>
      <c r="S65" s="5">
        <v>8</v>
      </c>
      <c r="T65" s="5">
        <v>100</v>
      </c>
      <c r="U65" s="5" t="s">
        <v>57</v>
      </c>
      <c r="V65" s="5">
        <v>471.5</v>
      </c>
      <c r="W65" s="2">
        <f t="shared" si="7"/>
        <v>1.2407120469582493</v>
      </c>
      <c r="X65" s="5" t="s">
        <v>63</v>
      </c>
      <c r="Y65" s="5">
        <v>0</v>
      </c>
      <c r="Z65" s="5">
        <v>2799.4</v>
      </c>
      <c r="AA65" s="3"/>
      <c r="AB65" s="5">
        <v>35.33</v>
      </c>
      <c r="AC65" s="2"/>
      <c r="AD65" s="2"/>
      <c r="AE65" s="2"/>
      <c r="AF65" s="2">
        <f>Y65*Z65/1000</f>
        <v>0</v>
      </c>
      <c r="AG65" s="2"/>
      <c r="AH65" s="2"/>
    </row>
    <row r="66" spans="1:34" x14ac:dyDescent="0.2">
      <c r="A66" s="4">
        <v>64</v>
      </c>
      <c r="B66" s="2" t="s">
        <v>140</v>
      </c>
      <c r="C66" s="5" t="s">
        <v>152</v>
      </c>
      <c r="D66" s="5">
        <v>434</v>
      </c>
      <c r="E66" s="5">
        <v>144</v>
      </c>
      <c r="F66" s="5">
        <v>25</v>
      </c>
      <c r="G66" s="5">
        <v>750</v>
      </c>
      <c r="H66" s="5">
        <v>300</v>
      </c>
      <c r="I66" s="5">
        <v>14</v>
      </c>
      <c r="J66" s="5">
        <v>6</v>
      </c>
      <c r="K66" s="5">
        <v>727.2</v>
      </c>
      <c r="L66" s="2">
        <v>0</v>
      </c>
      <c r="M66" s="2">
        <v>0</v>
      </c>
      <c r="N66" s="2">
        <v>0</v>
      </c>
      <c r="O66" s="5" t="s">
        <v>145</v>
      </c>
      <c r="P66" s="2">
        <f t="shared" si="6"/>
        <v>1.4778997446236559</v>
      </c>
      <c r="Q66" s="5">
        <v>2</v>
      </c>
      <c r="R66" s="5">
        <v>2</v>
      </c>
      <c r="S66" s="5">
        <v>8</v>
      </c>
      <c r="T66" s="5">
        <v>100</v>
      </c>
      <c r="U66" s="5" t="s">
        <v>57</v>
      </c>
      <c r="V66" s="5">
        <v>471.5</v>
      </c>
      <c r="W66" s="2">
        <f t="shared" si="7"/>
        <v>1.6741151201783724</v>
      </c>
      <c r="X66" s="5" t="s">
        <v>63</v>
      </c>
      <c r="Y66" s="5">
        <v>0</v>
      </c>
      <c r="Z66" s="5">
        <v>2732.3</v>
      </c>
      <c r="AA66" s="3"/>
      <c r="AB66" s="5">
        <v>35.33</v>
      </c>
      <c r="AC66" s="2"/>
      <c r="AD66" s="2"/>
      <c r="AE66" s="2"/>
      <c r="AF66" s="2">
        <f>Y66*Z66/1000</f>
        <v>0</v>
      </c>
      <c r="AG66" s="2"/>
      <c r="AH66" s="2"/>
    </row>
    <row r="67" spans="1:34" x14ac:dyDescent="0.2">
      <c r="A67" s="4">
        <v>65</v>
      </c>
      <c r="B67" s="2" t="s">
        <v>140</v>
      </c>
      <c r="C67" s="5" t="s">
        <v>153</v>
      </c>
      <c r="D67" s="5">
        <v>250</v>
      </c>
      <c r="E67" s="5">
        <v>250</v>
      </c>
      <c r="F67" s="5">
        <v>25</v>
      </c>
      <c r="G67" s="5">
        <v>750</v>
      </c>
      <c r="H67" s="5">
        <v>300</v>
      </c>
      <c r="I67" s="5">
        <v>14</v>
      </c>
      <c r="J67" s="5">
        <v>6</v>
      </c>
      <c r="K67" s="5">
        <v>462.3</v>
      </c>
      <c r="L67" s="2">
        <v>0</v>
      </c>
      <c r="M67" s="2">
        <v>0</v>
      </c>
      <c r="N67" s="2">
        <v>0</v>
      </c>
      <c r="O67" s="5" t="s">
        <v>62</v>
      </c>
      <c r="P67" s="2">
        <f t="shared" si="6"/>
        <v>1.4778051590400001</v>
      </c>
      <c r="Q67" s="5">
        <v>2</v>
      </c>
      <c r="R67" s="5">
        <v>2</v>
      </c>
      <c r="S67" s="5">
        <v>8</v>
      </c>
      <c r="T67" s="5">
        <v>100</v>
      </c>
      <c r="U67" s="5" t="s">
        <v>57</v>
      </c>
      <c r="V67" s="5">
        <v>471.5</v>
      </c>
      <c r="W67" s="2">
        <f t="shared" si="7"/>
        <v>1.1877476748582232</v>
      </c>
      <c r="X67" s="5" t="s">
        <v>63</v>
      </c>
      <c r="Y67" s="5">
        <v>0</v>
      </c>
      <c r="Z67" s="5">
        <v>2602</v>
      </c>
      <c r="AA67" s="3"/>
      <c r="AB67" s="5">
        <v>35.33</v>
      </c>
      <c r="AC67" s="2"/>
      <c r="AD67" s="2"/>
      <c r="AE67" s="2"/>
      <c r="AF67" s="2">
        <f>Y67*Z67/1000</f>
        <v>0</v>
      </c>
      <c r="AG67" s="2"/>
      <c r="AH67" s="2"/>
    </row>
    <row r="68" spans="1:34" x14ac:dyDescent="0.2">
      <c r="A68" s="4">
        <v>66</v>
      </c>
      <c r="B68" s="2" t="s">
        <v>140</v>
      </c>
      <c r="C68" s="5" t="s">
        <v>154</v>
      </c>
      <c r="D68" s="5">
        <v>250</v>
      </c>
      <c r="E68" s="5">
        <v>250</v>
      </c>
      <c r="F68" s="5">
        <v>25</v>
      </c>
      <c r="G68" s="5">
        <v>750</v>
      </c>
      <c r="H68" s="5">
        <v>300</v>
      </c>
      <c r="I68" s="5">
        <v>14</v>
      </c>
      <c r="J68" s="5">
        <v>4</v>
      </c>
      <c r="K68" s="5">
        <v>462.3</v>
      </c>
      <c r="L68" s="5">
        <v>16</v>
      </c>
      <c r="M68" s="5">
        <v>4</v>
      </c>
      <c r="N68" s="5">
        <v>458.9</v>
      </c>
      <c r="O68" s="5" t="s">
        <v>62</v>
      </c>
      <c r="P68" s="2">
        <f>(J68*49+M68*64)*3.1415926/E68/D68*100</f>
        <v>2.2719997683199997</v>
      </c>
      <c r="Q68" s="5">
        <v>2</v>
      </c>
      <c r="R68" s="5">
        <v>2</v>
      </c>
      <c r="S68" s="5">
        <v>8</v>
      </c>
      <c r="T68" s="5">
        <v>100</v>
      </c>
      <c r="U68" s="5" t="s">
        <v>57</v>
      </c>
      <c r="V68" s="5">
        <v>471.5</v>
      </c>
      <c r="W68" s="2">
        <f t="shared" si="7"/>
        <v>1.1877476748582232</v>
      </c>
      <c r="X68" s="5" t="s">
        <v>63</v>
      </c>
      <c r="Y68" s="5">
        <v>0</v>
      </c>
      <c r="Z68" s="5">
        <v>2290</v>
      </c>
      <c r="AA68" s="3"/>
      <c r="AB68" s="5">
        <v>35.33</v>
      </c>
      <c r="AC68" s="2"/>
      <c r="AD68" s="2"/>
      <c r="AE68" s="2"/>
      <c r="AF68" s="2">
        <f>Y68*Z68/1000</f>
        <v>0</v>
      </c>
      <c r="AG68" s="2"/>
      <c r="AH68" s="2"/>
    </row>
    <row r="69" spans="1:34" x14ac:dyDescent="0.2">
      <c r="A69" s="4">
        <v>67</v>
      </c>
      <c r="B69" s="2" t="s">
        <v>155</v>
      </c>
      <c r="C69" s="5" t="s">
        <v>84</v>
      </c>
      <c r="D69" s="5">
        <v>350</v>
      </c>
      <c r="E69" s="5">
        <v>200</v>
      </c>
      <c r="F69" s="5">
        <v>30</v>
      </c>
      <c r="G69" s="5">
        <v>2200</v>
      </c>
      <c r="H69" s="5">
        <v>800</v>
      </c>
      <c r="I69" s="5">
        <v>18</v>
      </c>
      <c r="J69" s="5">
        <v>4</v>
      </c>
      <c r="K69" s="5">
        <v>700.79</v>
      </c>
      <c r="L69" s="5">
        <v>0</v>
      </c>
      <c r="M69" s="5">
        <v>0</v>
      </c>
      <c r="N69" s="5">
        <v>0</v>
      </c>
      <c r="O69" s="5" t="s">
        <v>156</v>
      </c>
      <c r="P69" s="2">
        <f>I69*I69*3.1415926/E69/D69*100</f>
        <v>1.454108574857143</v>
      </c>
      <c r="Q69" s="5">
        <v>2</v>
      </c>
      <c r="R69" s="5">
        <v>2</v>
      </c>
      <c r="S69" s="5">
        <v>8</v>
      </c>
      <c r="T69" s="5">
        <v>150</v>
      </c>
      <c r="U69" s="5" t="s">
        <v>62</v>
      </c>
      <c r="V69" s="7"/>
      <c r="W69" s="2">
        <f>(550-120)*2*3.1415926*S69*S69/4/(D69-60-16)/(E69-60-16)/150*100</f>
        <v>0.84821274185699713</v>
      </c>
      <c r="X69" s="5" t="s">
        <v>63</v>
      </c>
      <c r="Y69" s="5">
        <v>100</v>
      </c>
      <c r="Z69" s="5">
        <v>1791</v>
      </c>
      <c r="AA69" s="3"/>
      <c r="AB69" s="2"/>
      <c r="AC69" s="2"/>
      <c r="AD69" s="2">
        <v>33.1</v>
      </c>
      <c r="AE69" s="2"/>
      <c r="AF69" s="2">
        <f>Y69*Z69/1000</f>
        <v>179.1</v>
      </c>
      <c r="AG69" s="2"/>
      <c r="AH69" s="2"/>
    </row>
    <row r="70" spans="1:34" x14ac:dyDescent="0.2">
      <c r="A70" s="4">
        <v>68</v>
      </c>
      <c r="B70" s="2" t="s">
        <v>155</v>
      </c>
      <c r="C70" s="5" t="s">
        <v>87</v>
      </c>
      <c r="D70" s="5">
        <v>350</v>
      </c>
      <c r="E70" s="5">
        <v>200</v>
      </c>
      <c r="F70" s="5">
        <v>30</v>
      </c>
      <c r="G70" s="5">
        <v>2200</v>
      </c>
      <c r="H70" s="5">
        <v>800</v>
      </c>
      <c r="I70" s="5">
        <v>18</v>
      </c>
      <c r="J70" s="5">
        <v>4</v>
      </c>
      <c r="K70" s="5">
        <v>700.79</v>
      </c>
      <c r="L70" s="5">
        <v>0</v>
      </c>
      <c r="M70" s="5">
        <v>0</v>
      </c>
      <c r="N70" s="5">
        <v>0</v>
      </c>
      <c r="O70" s="5" t="s">
        <v>156</v>
      </c>
      <c r="P70" s="2">
        <f t="shared" ref="P70:P77" si="8">I70*I70*3.1415926/E70/D70*100</f>
        <v>1.454108574857143</v>
      </c>
      <c r="Q70" s="5">
        <v>2</v>
      </c>
      <c r="R70" s="5">
        <v>2</v>
      </c>
      <c r="S70" s="5">
        <v>8</v>
      </c>
      <c r="T70" s="5">
        <v>150</v>
      </c>
      <c r="U70" s="5" t="s">
        <v>62</v>
      </c>
      <c r="V70" s="7"/>
      <c r="W70" s="2">
        <f t="shared" ref="W70:W77" si="9">(550-120)*2*3.1415926*S70*S70/4/(D70-60-16)/(E70-60-16)/150*100</f>
        <v>0.84821274185699713</v>
      </c>
      <c r="X70" s="5" t="s">
        <v>63</v>
      </c>
      <c r="Y70" s="5">
        <v>210</v>
      </c>
      <c r="Z70" s="5">
        <v>1023</v>
      </c>
      <c r="AA70" s="3"/>
      <c r="AB70" s="2"/>
      <c r="AC70" s="2"/>
      <c r="AD70" s="2">
        <v>33.1</v>
      </c>
      <c r="AE70" s="2"/>
      <c r="AF70" s="2">
        <f>Y70*Z70/1000</f>
        <v>214.83</v>
      </c>
      <c r="AG70" s="2"/>
      <c r="AH70" s="2"/>
    </row>
    <row r="71" spans="1:34" x14ac:dyDescent="0.2">
      <c r="A71" s="4">
        <v>69</v>
      </c>
      <c r="B71" s="2" t="s">
        <v>157</v>
      </c>
      <c r="C71" s="5" t="s">
        <v>88</v>
      </c>
      <c r="D71" s="5">
        <v>350</v>
      </c>
      <c r="E71" s="5">
        <v>200</v>
      </c>
      <c r="F71" s="5">
        <v>30</v>
      </c>
      <c r="G71" s="5">
        <v>2200</v>
      </c>
      <c r="H71" s="5">
        <v>800</v>
      </c>
      <c r="I71" s="5">
        <v>18</v>
      </c>
      <c r="J71" s="5">
        <v>4</v>
      </c>
      <c r="K71" s="5">
        <v>700.79</v>
      </c>
      <c r="L71" s="5">
        <v>0</v>
      </c>
      <c r="M71" s="5">
        <v>0</v>
      </c>
      <c r="N71" s="5">
        <v>0</v>
      </c>
      <c r="O71" s="5" t="s">
        <v>158</v>
      </c>
      <c r="P71" s="2">
        <f t="shared" si="8"/>
        <v>1.454108574857143</v>
      </c>
      <c r="Q71" s="5">
        <v>2</v>
      </c>
      <c r="R71" s="5">
        <v>2</v>
      </c>
      <c r="S71" s="5">
        <v>8</v>
      </c>
      <c r="T71" s="5">
        <v>150</v>
      </c>
      <c r="U71" s="5" t="s">
        <v>62</v>
      </c>
      <c r="V71" s="7"/>
      <c r="W71" s="2">
        <f t="shared" si="9"/>
        <v>0.84821274185699713</v>
      </c>
      <c r="X71" s="5" t="s">
        <v>63</v>
      </c>
      <c r="Y71" s="5">
        <v>230</v>
      </c>
      <c r="Z71" s="5">
        <v>877</v>
      </c>
      <c r="AA71" s="3"/>
      <c r="AB71" s="2"/>
      <c r="AC71" s="2"/>
      <c r="AD71" s="2">
        <v>33.1</v>
      </c>
      <c r="AE71" s="2"/>
      <c r="AF71" s="2">
        <f>Y71*Z71/1000</f>
        <v>201.71</v>
      </c>
      <c r="AG71" s="2"/>
      <c r="AH71" s="2"/>
    </row>
    <row r="72" spans="1:34" x14ac:dyDescent="0.2">
      <c r="A72" s="4">
        <v>70</v>
      </c>
      <c r="B72" s="2" t="s">
        <v>157</v>
      </c>
      <c r="C72" s="5" t="s">
        <v>91</v>
      </c>
      <c r="D72" s="5">
        <v>350</v>
      </c>
      <c r="E72" s="5">
        <v>200</v>
      </c>
      <c r="F72" s="5">
        <v>30</v>
      </c>
      <c r="G72" s="5">
        <v>2200</v>
      </c>
      <c r="H72" s="5">
        <v>800</v>
      </c>
      <c r="I72" s="5">
        <v>20</v>
      </c>
      <c r="J72" s="5">
        <v>4</v>
      </c>
      <c r="K72" s="5">
        <v>678.07</v>
      </c>
      <c r="L72" s="5">
        <v>0</v>
      </c>
      <c r="M72" s="5">
        <v>0</v>
      </c>
      <c r="N72" s="5">
        <v>0</v>
      </c>
      <c r="O72" s="5" t="s">
        <v>158</v>
      </c>
      <c r="P72" s="2">
        <f t="shared" si="8"/>
        <v>1.7951957714285716</v>
      </c>
      <c r="Q72" s="5">
        <v>2</v>
      </c>
      <c r="R72" s="5">
        <v>2</v>
      </c>
      <c r="S72" s="5">
        <v>10</v>
      </c>
      <c r="T72" s="5">
        <v>150</v>
      </c>
      <c r="U72" s="5" t="s">
        <v>62</v>
      </c>
      <c r="V72" s="8"/>
      <c r="W72" s="2">
        <f t="shared" si="9"/>
        <v>1.3253324091515579</v>
      </c>
      <c r="X72" s="5" t="s">
        <v>63</v>
      </c>
      <c r="Y72" s="5">
        <v>130</v>
      </c>
      <c r="Z72" s="5">
        <v>1521</v>
      </c>
      <c r="AA72" s="3"/>
      <c r="AB72" s="2"/>
      <c r="AC72" s="2"/>
      <c r="AD72" s="2">
        <v>33.1</v>
      </c>
      <c r="AE72" s="2"/>
      <c r="AF72" s="2">
        <f>Y72*Z72/1000</f>
        <v>197.73</v>
      </c>
      <c r="AG72" s="2"/>
      <c r="AH72" s="2"/>
    </row>
    <row r="73" spans="1:34" x14ac:dyDescent="0.2">
      <c r="A73" s="4">
        <v>71</v>
      </c>
      <c r="B73" s="2" t="s">
        <v>157</v>
      </c>
      <c r="C73" s="5" t="s">
        <v>92</v>
      </c>
      <c r="D73" s="5">
        <v>350</v>
      </c>
      <c r="E73" s="5">
        <v>200</v>
      </c>
      <c r="F73" s="5">
        <v>30</v>
      </c>
      <c r="G73" s="5">
        <v>2200</v>
      </c>
      <c r="H73" s="5">
        <v>800</v>
      </c>
      <c r="I73" s="5">
        <v>20</v>
      </c>
      <c r="J73" s="5">
        <v>4</v>
      </c>
      <c r="K73" s="5">
        <v>678.07</v>
      </c>
      <c r="L73" s="5">
        <v>0</v>
      </c>
      <c r="M73" s="5">
        <v>0</v>
      </c>
      <c r="N73" s="5">
        <v>0</v>
      </c>
      <c r="O73" s="5" t="s">
        <v>158</v>
      </c>
      <c r="P73" s="2">
        <f t="shared" si="8"/>
        <v>1.7951957714285716</v>
      </c>
      <c r="Q73" s="5">
        <v>2</v>
      </c>
      <c r="R73" s="5">
        <v>2</v>
      </c>
      <c r="S73" s="5">
        <v>10</v>
      </c>
      <c r="T73" s="5">
        <v>150</v>
      </c>
      <c r="U73" s="5" t="s">
        <v>62</v>
      </c>
      <c r="V73" s="8"/>
      <c r="W73" s="2">
        <f t="shared" si="9"/>
        <v>1.3253324091515579</v>
      </c>
      <c r="X73" s="5" t="s">
        <v>63</v>
      </c>
      <c r="Y73" s="5">
        <v>230</v>
      </c>
      <c r="Z73" s="5">
        <v>866</v>
      </c>
      <c r="AA73" s="3"/>
      <c r="AB73" s="2"/>
      <c r="AC73" s="2"/>
      <c r="AD73" s="2">
        <v>33.1</v>
      </c>
      <c r="AE73" s="2"/>
      <c r="AF73" s="2">
        <f>Y73*Z73/1000</f>
        <v>199.18</v>
      </c>
      <c r="AG73" s="2"/>
      <c r="AH73" s="2"/>
    </row>
    <row r="74" spans="1:34" x14ac:dyDescent="0.2">
      <c r="A74" s="4">
        <v>72</v>
      </c>
      <c r="B74" s="2" t="s">
        <v>157</v>
      </c>
      <c r="C74" s="5" t="s">
        <v>93</v>
      </c>
      <c r="D74" s="5">
        <v>350</v>
      </c>
      <c r="E74" s="5">
        <v>200</v>
      </c>
      <c r="F74" s="5">
        <v>30</v>
      </c>
      <c r="G74" s="5">
        <v>2200</v>
      </c>
      <c r="H74" s="5">
        <v>800</v>
      </c>
      <c r="I74" s="5">
        <v>20</v>
      </c>
      <c r="J74" s="5">
        <v>4</v>
      </c>
      <c r="K74" s="5">
        <v>678.07</v>
      </c>
      <c r="L74" s="5">
        <v>0</v>
      </c>
      <c r="M74" s="5">
        <v>0</v>
      </c>
      <c r="N74" s="5">
        <v>0</v>
      </c>
      <c r="O74" s="5" t="s">
        <v>158</v>
      </c>
      <c r="P74" s="2">
        <f t="shared" si="8"/>
        <v>1.7951957714285716</v>
      </c>
      <c r="Q74" s="5">
        <v>2</v>
      </c>
      <c r="R74" s="5">
        <v>2</v>
      </c>
      <c r="S74" s="5">
        <v>10</v>
      </c>
      <c r="T74" s="5">
        <v>150</v>
      </c>
      <c r="U74" s="5" t="s">
        <v>62</v>
      </c>
      <c r="V74" s="8"/>
      <c r="W74" s="2">
        <f t="shared" si="9"/>
        <v>1.3253324091515579</v>
      </c>
      <c r="X74" s="5" t="s">
        <v>63</v>
      </c>
      <c r="Y74" s="5">
        <v>250</v>
      </c>
      <c r="Z74" s="5">
        <v>690</v>
      </c>
      <c r="AA74" s="3"/>
      <c r="AB74" s="2"/>
      <c r="AC74" s="2"/>
      <c r="AD74" s="2">
        <v>33.1</v>
      </c>
      <c r="AE74" s="2"/>
      <c r="AF74" s="2">
        <f>Y74*Z74/1000</f>
        <v>172.5</v>
      </c>
      <c r="AG74" s="2"/>
      <c r="AH74" s="2"/>
    </row>
    <row r="75" spans="1:34" x14ac:dyDescent="0.2">
      <c r="A75" s="4">
        <v>73</v>
      </c>
      <c r="B75" s="2" t="s">
        <v>157</v>
      </c>
      <c r="C75" s="5" t="s">
        <v>159</v>
      </c>
      <c r="D75" s="5">
        <v>350</v>
      </c>
      <c r="E75" s="5">
        <v>200</v>
      </c>
      <c r="F75" s="5">
        <v>30</v>
      </c>
      <c r="G75" s="5">
        <v>2200</v>
      </c>
      <c r="H75" s="5">
        <v>800</v>
      </c>
      <c r="I75" s="5">
        <v>22</v>
      </c>
      <c r="J75" s="5">
        <v>4</v>
      </c>
      <c r="K75" s="5">
        <v>648.48</v>
      </c>
      <c r="L75" s="5">
        <v>0</v>
      </c>
      <c r="M75" s="5">
        <v>0</v>
      </c>
      <c r="N75" s="5">
        <v>0</v>
      </c>
      <c r="O75" s="5" t="s">
        <v>158</v>
      </c>
      <c r="P75" s="2">
        <f t="shared" si="8"/>
        <v>2.1721868834285716</v>
      </c>
      <c r="Q75" s="5">
        <v>2</v>
      </c>
      <c r="R75" s="5">
        <v>2</v>
      </c>
      <c r="S75" s="5">
        <v>10</v>
      </c>
      <c r="T75" s="5">
        <v>150</v>
      </c>
      <c r="U75" s="5" t="s">
        <v>62</v>
      </c>
      <c r="V75" s="8"/>
      <c r="W75" s="2">
        <f t="shared" si="9"/>
        <v>1.3253324091515579</v>
      </c>
      <c r="X75" s="5" t="s">
        <v>63</v>
      </c>
      <c r="Y75" s="5">
        <v>130</v>
      </c>
      <c r="Z75" s="5">
        <v>1560</v>
      </c>
      <c r="AA75" s="3"/>
      <c r="AB75" s="2"/>
      <c r="AC75" s="2"/>
      <c r="AD75" s="2">
        <v>33.1</v>
      </c>
      <c r="AE75" s="2"/>
      <c r="AF75" s="2">
        <f>Y75*Z75/1000</f>
        <v>202.8</v>
      </c>
      <c r="AG75" s="2"/>
      <c r="AH75" s="2"/>
    </row>
    <row r="76" spans="1:34" x14ac:dyDescent="0.2">
      <c r="A76" s="4">
        <v>74</v>
      </c>
      <c r="B76" s="2" t="s">
        <v>157</v>
      </c>
      <c r="C76" s="5" t="s">
        <v>160</v>
      </c>
      <c r="D76" s="5">
        <v>350</v>
      </c>
      <c r="E76" s="5">
        <v>200</v>
      </c>
      <c r="F76" s="5">
        <v>30</v>
      </c>
      <c r="G76" s="5">
        <v>2200</v>
      </c>
      <c r="H76" s="5">
        <v>800</v>
      </c>
      <c r="I76" s="5">
        <v>22</v>
      </c>
      <c r="J76" s="5">
        <v>4</v>
      </c>
      <c r="K76" s="5">
        <v>648.49</v>
      </c>
      <c r="L76" s="5">
        <v>0</v>
      </c>
      <c r="M76" s="5">
        <v>0</v>
      </c>
      <c r="N76" s="5">
        <v>0</v>
      </c>
      <c r="O76" s="5" t="s">
        <v>158</v>
      </c>
      <c r="P76" s="2">
        <f t="shared" si="8"/>
        <v>2.1721868834285716</v>
      </c>
      <c r="Q76" s="5">
        <v>2</v>
      </c>
      <c r="R76" s="5">
        <v>2</v>
      </c>
      <c r="S76" s="5">
        <v>10</v>
      </c>
      <c r="T76" s="5">
        <v>150</v>
      </c>
      <c r="U76" s="5" t="s">
        <v>62</v>
      </c>
      <c r="V76" s="8"/>
      <c r="W76" s="2">
        <f t="shared" si="9"/>
        <v>1.3253324091515579</v>
      </c>
      <c r="X76" s="5" t="s">
        <v>63</v>
      </c>
      <c r="Y76" s="5">
        <v>250</v>
      </c>
      <c r="Z76" s="5">
        <v>833</v>
      </c>
      <c r="AA76" s="3"/>
      <c r="AB76" s="2"/>
      <c r="AC76" s="2"/>
      <c r="AD76" s="2">
        <v>33.1</v>
      </c>
      <c r="AE76" s="2"/>
      <c r="AF76" s="2">
        <f>Y76*Z76/1000</f>
        <v>208.25</v>
      </c>
      <c r="AG76" s="2"/>
      <c r="AH76" s="2"/>
    </row>
    <row r="77" spans="1:34" x14ac:dyDescent="0.2">
      <c r="A77" s="4">
        <v>75</v>
      </c>
      <c r="B77" s="2" t="s">
        <v>157</v>
      </c>
      <c r="C77" s="5" t="s">
        <v>161</v>
      </c>
      <c r="D77" s="5">
        <v>350</v>
      </c>
      <c r="E77" s="5">
        <v>200</v>
      </c>
      <c r="F77" s="5">
        <v>30</v>
      </c>
      <c r="G77" s="5">
        <v>2200</v>
      </c>
      <c r="H77" s="5">
        <v>800</v>
      </c>
      <c r="I77" s="5">
        <v>22</v>
      </c>
      <c r="J77" s="5">
        <v>4</v>
      </c>
      <c r="K77" s="5">
        <v>648.49</v>
      </c>
      <c r="L77" s="5">
        <v>0</v>
      </c>
      <c r="M77" s="5">
        <v>0</v>
      </c>
      <c r="N77" s="5">
        <v>0</v>
      </c>
      <c r="O77" s="5" t="s">
        <v>158</v>
      </c>
      <c r="P77" s="2">
        <f t="shared" si="8"/>
        <v>2.1721868834285716</v>
      </c>
      <c r="Q77" s="5">
        <v>2</v>
      </c>
      <c r="R77" s="5">
        <v>2</v>
      </c>
      <c r="S77" s="5">
        <v>10</v>
      </c>
      <c r="T77" s="5">
        <v>150</v>
      </c>
      <c r="U77" s="5" t="s">
        <v>62</v>
      </c>
      <c r="V77" s="8"/>
      <c r="W77" s="2">
        <f t="shared" si="9"/>
        <v>1.3253324091515579</v>
      </c>
      <c r="X77" s="5" t="s">
        <v>63</v>
      </c>
      <c r="Y77" s="5">
        <v>260</v>
      </c>
      <c r="Z77" s="5">
        <v>834</v>
      </c>
      <c r="AA77" s="3"/>
      <c r="AB77" s="2"/>
      <c r="AC77" s="2"/>
      <c r="AD77" s="2">
        <v>33.1</v>
      </c>
      <c r="AE77" s="2"/>
      <c r="AF77" s="2">
        <f>Y77*Z77/1000</f>
        <v>216.84</v>
      </c>
      <c r="AG77" s="2"/>
      <c r="AH77" s="2"/>
    </row>
    <row r="78" spans="1:34" x14ac:dyDescent="0.2">
      <c r="A78" s="4">
        <v>76</v>
      </c>
      <c r="B78" s="2" t="s">
        <v>162</v>
      </c>
      <c r="C78" s="5" t="s">
        <v>163</v>
      </c>
      <c r="D78" s="5">
        <v>600</v>
      </c>
      <c r="E78" s="5">
        <v>600</v>
      </c>
      <c r="F78" s="5">
        <v>35</v>
      </c>
      <c r="G78" s="5">
        <v>2400</v>
      </c>
      <c r="H78" s="5">
        <v>1200</v>
      </c>
      <c r="I78" s="5">
        <v>22</v>
      </c>
      <c r="J78" s="5">
        <v>12</v>
      </c>
      <c r="K78" s="5">
        <v>628</v>
      </c>
      <c r="L78" s="5">
        <v>0</v>
      </c>
      <c r="M78" s="5">
        <v>0</v>
      </c>
      <c r="N78" s="5">
        <v>0</v>
      </c>
      <c r="O78" s="5" t="s">
        <v>145</v>
      </c>
      <c r="P78" s="2">
        <v>1.27</v>
      </c>
      <c r="Q78" s="5">
        <v>2</v>
      </c>
      <c r="R78" s="5">
        <v>6</v>
      </c>
      <c r="S78" s="5">
        <v>10</v>
      </c>
      <c r="T78" s="5">
        <v>100</v>
      </c>
      <c r="U78" s="5" t="s">
        <v>142</v>
      </c>
      <c r="V78" s="10">
        <v>678</v>
      </c>
      <c r="W78" s="10">
        <v>1.1599999999999999</v>
      </c>
      <c r="X78" s="5" t="s">
        <v>82</v>
      </c>
      <c r="Y78" s="5">
        <v>300</v>
      </c>
      <c r="Z78" s="5">
        <v>6625</v>
      </c>
      <c r="AA78" s="3"/>
      <c r="AB78" s="2"/>
      <c r="AC78" s="2"/>
      <c r="AD78" s="2">
        <v>53</v>
      </c>
      <c r="AE78" s="2"/>
      <c r="AF78" s="2">
        <f>Y78*Z78/1000</f>
        <v>1987.5</v>
      </c>
      <c r="AG78" s="2"/>
      <c r="AH78" s="2"/>
    </row>
    <row r="79" spans="1:34" x14ac:dyDescent="0.2">
      <c r="A79" s="4">
        <v>77</v>
      </c>
      <c r="B79" s="2" t="s">
        <v>162</v>
      </c>
      <c r="C79" s="5" t="s">
        <v>164</v>
      </c>
      <c r="D79" s="5">
        <v>600</v>
      </c>
      <c r="E79" s="5">
        <v>600</v>
      </c>
      <c r="F79" s="5">
        <v>35</v>
      </c>
      <c r="G79" s="5">
        <v>2400</v>
      </c>
      <c r="H79" s="5">
        <v>1200</v>
      </c>
      <c r="I79" s="5">
        <v>22</v>
      </c>
      <c r="J79" s="5">
        <v>12</v>
      </c>
      <c r="K79" s="5">
        <v>628</v>
      </c>
      <c r="L79" s="5">
        <v>0</v>
      </c>
      <c r="M79" s="5">
        <v>0</v>
      </c>
      <c r="N79" s="5">
        <v>0</v>
      </c>
      <c r="O79" s="5" t="s">
        <v>145</v>
      </c>
      <c r="P79" s="2">
        <v>1.27</v>
      </c>
      <c r="Q79" s="5">
        <v>2</v>
      </c>
      <c r="R79" s="5">
        <v>6</v>
      </c>
      <c r="S79" s="5">
        <v>10</v>
      </c>
      <c r="T79" s="5">
        <v>100</v>
      </c>
      <c r="U79" s="5" t="s">
        <v>142</v>
      </c>
      <c r="V79" s="10">
        <v>678</v>
      </c>
      <c r="W79" s="10">
        <v>1.1599999999999999</v>
      </c>
      <c r="X79" s="5" t="s">
        <v>165</v>
      </c>
      <c r="Y79" s="5">
        <v>300</v>
      </c>
      <c r="Z79" s="5">
        <v>7010</v>
      </c>
      <c r="AA79" s="3"/>
      <c r="AB79" s="2"/>
      <c r="AC79" s="2"/>
      <c r="AD79" s="2">
        <v>69.7</v>
      </c>
      <c r="AE79" s="2"/>
      <c r="AF79" s="2">
        <f>Y79*Z79/1000</f>
        <v>2103</v>
      </c>
      <c r="AG79" s="2"/>
      <c r="AH79" s="2"/>
    </row>
    <row r="80" spans="1:34" x14ac:dyDescent="0.2">
      <c r="A80" s="4">
        <v>78</v>
      </c>
      <c r="B80" s="2" t="s">
        <v>162</v>
      </c>
      <c r="C80" s="5" t="s">
        <v>166</v>
      </c>
      <c r="D80" s="5">
        <v>600</v>
      </c>
      <c r="E80" s="5">
        <v>600</v>
      </c>
      <c r="F80" s="5">
        <v>35</v>
      </c>
      <c r="G80" s="5">
        <v>2400</v>
      </c>
      <c r="H80" s="5">
        <v>1200</v>
      </c>
      <c r="I80" s="5">
        <v>22</v>
      </c>
      <c r="J80" s="5">
        <v>12</v>
      </c>
      <c r="K80" s="5">
        <v>628</v>
      </c>
      <c r="L80" s="5">
        <v>0</v>
      </c>
      <c r="M80" s="5">
        <v>0</v>
      </c>
      <c r="N80" s="5">
        <v>0</v>
      </c>
      <c r="O80" s="5" t="s">
        <v>145</v>
      </c>
      <c r="P80" s="2">
        <v>1.27</v>
      </c>
      <c r="Q80" s="5">
        <v>2</v>
      </c>
      <c r="R80" s="5">
        <v>6</v>
      </c>
      <c r="S80" s="5">
        <v>10</v>
      </c>
      <c r="T80" s="5">
        <v>100</v>
      </c>
      <c r="U80" s="5" t="s">
        <v>142</v>
      </c>
      <c r="V80" s="10">
        <v>678</v>
      </c>
      <c r="W80" s="10">
        <v>1.1599999999999999</v>
      </c>
      <c r="X80" s="5" t="s">
        <v>167</v>
      </c>
      <c r="Y80" s="5">
        <v>300</v>
      </c>
      <c r="Z80" s="5">
        <v>7160</v>
      </c>
      <c r="AA80" s="3"/>
      <c r="AB80" s="2"/>
      <c r="AC80" s="2"/>
      <c r="AD80" s="2">
        <v>82.2</v>
      </c>
      <c r="AE80" s="2"/>
      <c r="AF80" s="2">
        <f>Y80*Z80/1000</f>
        <v>2148</v>
      </c>
      <c r="AG80" s="2"/>
      <c r="AH80" s="2"/>
    </row>
    <row r="81" spans="1:34" x14ac:dyDescent="0.2">
      <c r="A81" s="4">
        <v>79</v>
      </c>
      <c r="B81" s="2" t="s">
        <v>162</v>
      </c>
      <c r="C81" s="5" t="s">
        <v>168</v>
      </c>
      <c r="D81" s="5">
        <v>600</v>
      </c>
      <c r="E81" s="5">
        <v>600</v>
      </c>
      <c r="F81" s="5">
        <v>35</v>
      </c>
      <c r="G81" s="5">
        <v>2400</v>
      </c>
      <c r="H81" s="5">
        <v>1200</v>
      </c>
      <c r="I81" s="5">
        <v>22</v>
      </c>
      <c r="J81" s="5">
        <v>12</v>
      </c>
      <c r="K81" s="5">
        <v>628</v>
      </c>
      <c r="L81" s="5">
        <v>0</v>
      </c>
      <c r="M81" s="5">
        <v>0</v>
      </c>
      <c r="N81" s="5">
        <v>0</v>
      </c>
      <c r="O81" s="5" t="s">
        <v>145</v>
      </c>
      <c r="P81" s="2">
        <v>1.27</v>
      </c>
      <c r="Q81" s="5">
        <v>2</v>
      </c>
      <c r="R81" s="5">
        <v>6</v>
      </c>
      <c r="S81" s="5">
        <v>10</v>
      </c>
      <c r="T81" s="5">
        <v>100</v>
      </c>
      <c r="U81" s="5" t="s">
        <v>169</v>
      </c>
      <c r="V81" s="10">
        <v>357</v>
      </c>
      <c r="W81" s="10">
        <v>1.1599999999999999</v>
      </c>
      <c r="X81" s="5" t="s">
        <v>165</v>
      </c>
      <c r="Y81" s="5">
        <v>300</v>
      </c>
      <c r="Z81" s="5">
        <v>6660</v>
      </c>
      <c r="AA81" s="3"/>
      <c r="AB81" s="2"/>
      <c r="AC81" s="2"/>
      <c r="AD81" s="2">
        <v>69.7</v>
      </c>
      <c r="AE81" s="2"/>
      <c r="AF81" s="2">
        <f>Y81*Z81/1000</f>
        <v>1998</v>
      </c>
      <c r="AG81" s="2"/>
      <c r="AH81" s="2"/>
    </row>
    <row r="82" spans="1:34" x14ac:dyDescent="0.2">
      <c r="A82" s="4">
        <v>80</v>
      </c>
      <c r="B82" s="2" t="s">
        <v>162</v>
      </c>
      <c r="C82" s="5" t="s">
        <v>170</v>
      </c>
      <c r="D82" s="5">
        <v>600</v>
      </c>
      <c r="E82" s="5">
        <v>600</v>
      </c>
      <c r="F82" s="5">
        <v>35</v>
      </c>
      <c r="G82" s="5">
        <v>2400</v>
      </c>
      <c r="H82" s="5">
        <v>1200</v>
      </c>
      <c r="I82" s="5">
        <v>22</v>
      </c>
      <c r="J82" s="5">
        <v>12</v>
      </c>
      <c r="K82" s="5">
        <v>628</v>
      </c>
      <c r="L82" s="5">
        <v>0</v>
      </c>
      <c r="M82" s="5">
        <v>0</v>
      </c>
      <c r="N82" s="5">
        <v>0</v>
      </c>
      <c r="O82" s="5" t="s">
        <v>145</v>
      </c>
      <c r="P82" s="2">
        <v>1.27</v>
      </c>
      <c r="Q82" s="5">
        <v>2</v>
      </c>
      <c r="R82" s="5">
        <v>6</v>
      </c>
      <c r="S82" s="5">
        <v>10</v>
      </c>
      <c r="T82" s="5">
        <v>75</v>
      </c>
      <c r="U82" s="5" t="s">
        <v>145</v>
      </c>
      <c r="V82" s="10">
        <v>678</v>
      </c>
      <c r="W82" s="10">
        <v>1.55</v>
      </c>
      <c r="X82" s="5" t="s">
        <v>171</v>
      </c>
      <c r="Y82" s="5">
        <v>300</v>
      </c>
      <c r="Z82" s="5">
        <v>7240</v>
      </c>
      <c r="AA82" s="3"/>
      <c r="AB82" s="2"/>
      <c r="AC82" s="2"/>
      <c r="AD82" s="2">
        <v>69.7</v>
      </c>
      <c r="AE82" s="2"/>
      <c r="AF82" s="2">
        <f>Y82*Z82/1000</f>
        <v>2172</v>
      </c>
      <c r="AG82" s="2"/>
      <c r="AH82" s="2"/>
    </row>
    <row r="83" spans="1:34" x14ac:dyDescent="0.2">
      <c r="A83" s="4">
        <v>81</v>
      </c>
      <c r="B83" s="2" t="s">
        <v>162</v>
      </c>
      <c r="C83" s="5" t="s">
        <v>172</v>
      </c>
      <c r="D83" s="5">
        <v>600</v>
      </c>
      <c r="E83" s="5">
        <v>600</v>
      </c>
      <c r="F83" s="5">
        <v>35</v>
      </c>
      <c r="G83" s="5">
        <v>2400</v>
      </c>
      <c r="H83" s="5">
        <v>1200</v>
      </c>
      <c r="I83" s="5">
        <v>22</v>
      </c>
      <c r="J83" s="5">
        <v>12</v>
      </c>
      <c r="K83" s="5">
        <v>628</v>
      </c>
      <c r="L83" s="5">
        <v>0</v>
      </c>
      <c r="M83" s="5">
        <v>0</v>
      </c>
      <c r="N83" s="5">
        <v>0</v>
      </c>
      <c r="O83" s="5" t="s">
        <v>145</v>
      </c>
      <c r="P83" s="2">
        <v>1.27</v>
      </c>
      <c r="Q83" s="5">
        <v>2</v>
      </c>
      <c r="R83" s="5">
        <v>6</v>
      </c>
      <c r="S83" s="5">
        <v>10</v>
      </c>
      <c r="T83" s="5">
        <v>150</v>
      </c>
      <c r="U83" s="5" t="s">
        <v>145</v>
      </c>
      <c r="V83" s="10">
        <v>678</v>
      </c>
      <c r="W83" s="10">
        <v>0.78</v>
      </c>
      <c r="X83" s="5" t="s">
        <v>171</v>
      </c>
      <c r="Y83" s="5">
        <v>300</v>
      </c>
      <c r="Z83" s="5">
        <v>6786</v>
      </c>
      <c r="AA83" s="3"/>
      <c r="AB83" s="2"/>
      <c r="AC83" s="2"/>
      <c r="AD83" s="2">
        <v>69.7</v>
      </c>
      <c r="AE83" s="2"/>
      <c r="AF83" s="2">
        <f>Y83*Z83/1000</f>
        <v>2035.8</v>
      </c>
      <c r="AG83" s="2"/>
      <c r="AH83" s="2"/>
    </row>
    <row r="84" spans="1:34" x14ac:dyDescent="0.2">
      <c r="A84" s="4">
        <v>82</v>
      </c>
      <c r="B84" s="2" t="s">
        <v>162</v>
      </c>
      <c r="C84" s="5" t="s">
        <v>173</v>
      </c>
      <c r="D84" s="5">
        <v>600</v>
      </c>
      <c r="E84" s="5">
        <v>600</v>
      </c>
      <c r="F84" s="5">
        <v>35</v>
      </c>
      <c r="G84" s="5">
        <v>2400</v>
      </c>
      <c r="H84" s="5">
        <v>1200</v>
      </c>
      <c r="I84" s="5">
        <v>22</v>
      </c>
      <c r="J84" s="5">
        <v>12</v>
      </c>
      <c r="K84" s="5">
        <v>628</v>
      </c>
      <c r="L84" s="5">
        <v>0</v>
      </c>
      <c r="M84" s="5">
        <v>0</v>
      </c>
      <c r="N84" s="5">
        <v>0</v>
      </c>
      <c r="O84" s="5" t="s">
        <v>145</v>
      </c>
      <c r="P84" s="2">
        <v>1.27</v>
      </c>
      <c r="Q84" s="5">
        <v>2</v>
      </c>
      <c r="R84" s="5">
        <v>6</v>
      </c>
      <c r="S84" s="5">
        <v>10</v>
      </c>
      <c r="T84" s="5">
        <v>100</v>
      </c>
      <c r="U84" s="5" t="s">
        <v>145</v>
      </c>
      <c r="V84" s="10">
        <v>678</v>
      </c>
      <c r="W84" s="10">
        <v>1.1599999999999999</v>
      </c>
      <c r="X84" s="5" t="s">
        <v>171</v>
      </c>
      <c r="Y84" s="5">
        <v>120</v>
      </c>
      <c r="Z84" s="5">
        <v>17307</v>
      </c>
      <c r="AA84" s="3"/>
      <c r="AB84" s="2"/>
      <c r="AC84" s="2"/>
      <c r="AD84" s="2">
        <v>69.7</v>
      </c>
      <c r="AE84" s="2"/>
      <c r="AF84" s="2">
        <f>Y84*Z84/1000</f>
        <v>2076.84</v>
      </c>
      <c r="AG84" s="2"/>
      <c r="AH84" s="2"/>
    </row>
    <row r="85" spans="1:34" x14ac:dyDescent="0.2">
      <c r="A85" s="4">
        <v>83</v>
      </c>
      <c r="B85" s="5" t="s">
        <v>174</v>
      </c>
      <c r="C85" s="5" t="s">
        <v>175</v>
      </c>
      <c r="D85" s="5">
        <v>350</v>
      </c>
      <c r="E85" s="5">
        <v>350</v>
      </c>
      <c r="F85" s="5">
        <v>20</v>
      </c>
      <c r="G85" s="5">
        <v>1000</v>
      </c>
      <c r="H85" s="5">
        <v>600</v>
      </c>
      <c r="I85" s="5">
        <v>20</v>
      </c>
      <c r="J85" s="5">
        <v>8</v>
      </c>
      <c r="K85" s="5">
        <v>479</v>
      </c>
      <c r="L85" s="5">
        <v>0</v>
      </c>
      <c r="M85" s="5">
        <v>0</v>
      </c>
      <c r="N85" s="5">
        <v>0</v>
      </c>
      <c r="O85" s="5" t="s">
        <v>57</v>
      </c>
      <c r="P85" s="5">
        <v>2.0499999999999998</v>
      </c>
      <c r="Q85" s="11" t="s">
        <v>176</v>
      </c>
      <c r="R85" s="11"/>
      <c r="S85" s="5">
        <v>8</v>
      </c>
      <c r="T85" s="5">
        <v>60</v>
      </c>
      <c r="U85" s="5" t="s">
        <v>62</v>
      </c>
      <c r="V85" s="5">
        <v>437</v>
      </c>
      <c r="W85" s="5">
        <v>1.91</v>
      </c>
      <c r="X85" s="5" t="s">
        <v>58</v>
      </c>
      <c r="Y85" s="5">
        <v>0</v>
      </c>
      <c r="Z85" s="5">
        <v>6660</v>
      </c>
      <c r="AA85" s="3"/>
      <c r="AB85" s="5"/>
      <c r="AC85" s="5">
        <v>47.4</v>
      </c>
      <c r="AD85" s="5">
        <v>30.7</v>
      </c>
      <c r="AE85" s="5"/>
      <c r="AF85" s="2">
        <f>Y85*Z85/1000</f>
        <v>0</v>
      </c>
      <c r="AG85" s="2"/>
      <c r="AH85" s="2"/>
    </row>
    <row r="86" spans="1:34" x14ac:dyDescent="0.2">
      <c r="A86" s="4">
        <v>84</v>
      </c>
      <c r="B86" s="5" t="s">
        <v>174</v>
      </c>
      <c r="C86" s="5" t="s">
        <v>177</v>
      </c>
      <c r="D86" s="5">
        <v>350</v>
      </c>
      <c r="E86" s="5">
        <v>350</v>
      </c>
      <c r="F86" s="5">
        <v>20</v>
      </c>
      <c r="G86" s="5">
        <v>1000</v>
      </c>
      <c r="H86" s="5">
        <v>600</v>
      </c>
      <c r="I86" s="5">
        <v>16</v>
      </c>
      <c r="J86" s="5">
        <v>12</v>
      </c>
      <c r="K86" s="5">
        <v>471</v>
      </c>
      <c r="L86" s="5">
        <v>0</v>
      </c>
      <c r="M86" s="5">
        <v>0</v>
      </c>
      <c r="N86" s="5">
        <v>0</v>
      </c>
      <c r="O86" s="5" t="s">
        <v>62</v>
      </c>
      <c r="P86" s="5">
        <v>1.97</v>
      </c>
      <c r="Q86" s="5">
        <v>4</v>
      </c>
      <c r="R86" s="5">
        <v>4</v>
      </c>
      <c r="S86" s="5">
        <v>8</v>
      </c>
      <c r="T86" s="5">
        <v>70</v>
      </c>
      <c r="U86" s="5" t="s">
        <v>62</v>
      </c>
      <c r="V86" s="5">
        <v>437</v>
      </c>
      <c r="W86" s="5">
        <v>1.91</v>
      </c>
      <c r="X86" s="5" t="s">
        <v>58</v>
      </c>
      <c r="Y86" s="5">
        <v>0</v>
      </c>
      <c r="Z86" s="5">
        <v>6228</v>
      </c>
      <c r="AA86" s="3"/>
      <c r="AB86" s="5"/>
      <c r="AC86" s="5">
        <v>47.4</v>
      </c>
      <c r="AD86" s="5">
        <v>30.7</v>
      </c>
      <c r="AE86" s="5"/>
      <c r="AF86" s="2">
        <f>Y86*Z86/1000</f>
        <v>0</v>
      </c>
      <c r="AG86" s="2"/>
      <c r="AH86" s="2"/>
    </row>
    <row r="87" spans="1:34" x14ac:dyDescent="0.2">
      <c r="A87" s="4">
        <v>85</v>
      </c>
      <c r="B87" s="5" t="s">
        <v>174</v>
      </c>
      <c r="C87" s="5" t="s">
        <v>178</v>
      </c>
      <c r="D87" s="5">
        <v>350</v>
      </c>
      <c r="E87" s="5">
        <v>350</v>
      </c>
      <c r="F87" s="5">
        <v>20</v>
      </c>
      <c r="G87" s="5">
        <v>1000</v>
      </c>
      <c r="H87" s="5">
        <v>600</v>
      </c>
      <c r="I87" s="5">
        <v>20</v>
      </c>
      <c r="J87" s="5">
        <v>8</v>
      </c>
      <c r="K87" s="5">
        <v>479</v>
      </c>
      <c r="L87" s="5">
        <v>0</v>
      </c>
      <c r="M87" s="5">
        <v>0</v>
      </c>
      <c r="N87" s="5">
        <v>0</v>
      </c>
      <c r="O87" s="5" t="s">
        <v>62</v>
      </c>
      <c r="P87" s="5">
        <v>2.0499999999999998</v>
      </c>
      <c r="Q87" s="11" t="s">
        <v>176</v>
      </c>
      <c r="R87" s="11"/>
      <c r="S87" s="5">
        <v>8</v>
      </c>
      <c r="T87" s="5">
        <v>60</v>
      </c>
      <c r="U87" s="5" t="s">
        <v>142</v>
      </c>
      <c r="V87" s="5">
        <v>629</v>
      </c>
      <c r="W87" s="5">
        <v>1.91</v>
      </c>
      <c r="X87" s="5" t="s">
        <v>63</v>
      </c>
      <c r="Y87" s="5">
        <v>0</v>
      </c>
      <c r="Z87" s="5">
        <v>6393</v>
      </c>
      <c r="AA87" s="3"/>
      <c r="AB87" s="5"/>
      <c r="AC87" s="5">
        <v>47.4</v>
      </c>
      <c r="AD87" s="5">
        <v>30.7</v>
      </c>
      <c r="AE87" s="5"/>
      <c r="AF87" s="2">
        <f>Y87*Z87/1000</f>
        <v>0</v>
      </c>
      <c r="AG87" s="2"/>
      <c r="AH87" s="2"/>
    </row>
    <row r="88" spans="1:34" x14ac:dyDescent="0.2">
      <c r="A88" s="4">
        <v>86</v>
      </c>
      <c r="B88" s="5" t="s">
        <v>174</v>
      </c>
      <c r="C88" s="5" t="s">
        <v>179</v>
      </c>
      <c r="D88" s="5">
        <v>350</v>
      </c>
      <c r="E88" s="5">
        <v>350</v>
      </c>
      <c r="F88" s="5">
        <v>20</v>
      </c>
      <c r="G88" s="5">
        <v>1000</v>
      </c>
      <c r="H88" s="5">
        <v>600</v>
      </c>
      <c r="I88" s="5">
        <v>16</v>
      </c>
      <c r="J88" s="5">
        <v>12</v>
      </c>
      <c r="K88" s="5">
        <v>471</v>
      </c>
      <c r="L88" s="5">
        <v>0</v>
      </c>
      <c r="M88" s="5">
        <v>0</v>
      </c>
      <c r="N88" s="5">
        <v>0</v>
      </c>
      <c r="O88" s="5" t="s">
        <v>62</v>
      </c>
      <c r="P88" s="5">
        <v>1.97</v>
      </c>
      <c r="Q88" s="5">
        <v>4</v>
      </c>
      <c r="R88" s="5">
        <v>4</v>
      </c>
      <c r="S88" s="5">
        <v>8</v>
      </c>
      <c r="T88" s="5">
        <v>70</v>
      </c>
      <c r="U88" s="5" t="s">
        <v>142</v>
      </c>
      <c r="V88" s="5">
        <v>629</v>
      </c>
      <c r="W88" s="5">
        <v>1.91</v>
      </c>
      <c r="X88" s="5" t="s">
        <v>63</v>
      </c>
      <c r="Y88" s="5">
        <v>0</v>
      </c>
      <c r="Z88" s="5">
        <v>6389</v>
      </c>
      <c r="AA88" s="3"/>
      <c r="AB88" s="5"/>
      <c r="AC88" s="5">
        <v>47.4</v>
      </c>
      <c r="AD88" s="5">
        <v>30.7</v>
      </c>
      <c r="AE88" s="5"/>
      <c r="AF88" s="2">
        <f>Y88*Z88/1000</f>
        <v>0</v>
      </c>
      <c r="AG88" s="2"/>
      <c r="AH88" s="2"/>
    </row>
    <row r="89" spans="1:34" x14ac:dyDescent="0.2">
      <c r="A89" s="4">
        <v>87</v>
      </c>
      <c r="B89" s="5" t="s">
        <v>174</v>
      </c>
      <c r="C89" s="5" t="s">
        <v>180</v>
      </c>
      <c r="D89" s="5">
        <v>350</v>
      </c>
      <c r="E89" s="5">
        <v>350</v>
      </c>
      <c r="F89" s="5">
        <v>20</v>
      </c>
      <c r="G89" s="5">
        <v>1000</v>
      </c>
      <c r="H89" s="5">
        <v>600</v>
      </c>
      <c r="I89" s="5">
        <v>20</v>
      </c>
      <c r="J89" s="5">
        <v>8</v>
      </c>
      <c r="K89" s="5">
        <v>479</v>
      </c>
      <c r="L89" s="5">
        <v>0</v>
      </c>
      <c r="M89" s="5">
        <v>0</v>
      </c>
      <c r="N89" s="5">
        <v>0</v>
      </c>
      <c r="O89" s="5" t="s">
        <v>62</v>
      </c>
      <c r="P89" s="5">
        <v>2.0499999999999998</v>
      </c>
      <c r="Q89" s="11" t="s">
        <v>176</v>
      </c>
      <c r="R89" s="11"/>
      <c r="S89" s="5">
        <v>8</v>
      </c>
      <c r="T89" s="5">
        <v>90</v>
      </c>
      <c r="U89" s="5" t="s">
        <v>142</v>
      </c>
      <c r="V89" s="5">
        <v>629</v>
      </c>
      <c r="W89" s="5">
        <v>1.28</v>
      </c>
      <c r="X89" s="5" t="s">
        <v>63</v>
      </c>
      <c r="Y89" s="5">
        <v>0</v>
      </c>
      <c r="Z89" s="5">
        <v>6285</v>
      </c>
      <c r="AA89" s="3"/>
      <c r="AB89" s="5"/>
      <c r="AC89" s="5">
        <v>47.4</v>
      </c>
      <c r="AD89" s="5">
        <v>30.7</v>
      </c>
      <c r="AE89" s="5"/>
      <c r="AF89" s="2">
        <f>Y89*Z89/1000</f>
        <v>0</v>
      </c>
      <c r="AG89" s="2"/>
      <c r="AH89" s="2"/>
    </row>
    <row r="90" spans="1:34" x14ac:dyDescent="0.2">
      <c r="A90" s="4">
        <v>88</v>
      </c>
      <c r="B90" s="5" t="s">
        <v>181</v>
      </c>
      <c r="C90" s="5" t="s">
        <v>182</v>
      </c>
      <c r="D90" s="5">
        <v>350</v>
      </c>
      <c r="E90" s="5">
        <v>350</v>
      </c>
      <c r="F90" s="5">
        <v>20</v>
      </c>
      <c r="G90" s="5">
        <v>1000</v>
      </c>
      <c r="H90" s="5">
        <v>600</v>
      </c>
      <c r="I90" s="5">
        <v>16</v>
      </c>
      <c r="J90" s="5">
        <v>12</v>
      </c>
      <c r="K90" s="5">
        <v>471</v>
      </c>
      <c r="L90" s="5">
        <v>0</v>
      </c>
      <c r="M90" s="5">
        <v>0</v>
      </c>
      <c r="N90" s="5">
        <v>0</v>
      </c>
      <c r="O90" s="5" t="s">
        <v>62</v>
      </c>
      <c r="P90" s="5">
        <v>1.97</v>
      </c>
      <c r="Q90" s="5">
        <v>4</v>
      </c>
      <c r="R90" s="5">
        <v>4</v>
      </c>
      <c r="S90" s="5">
        <v>8</v>
      </c>
      <c r="T90" s="5">
        <v>105</v>
      </c>
      <c r="U90" s="5" t="s">
        <v>145</v>
      </c>
      <c r="V90" s="5">
        <v>629</v>
      </c>
      <c r="W90" s="5">
        <v>1.28</v>
      </c>
      <c r="X90" s="5" t="s">
        <v>63</v>
      </c>
      <c r="Y90" s="5">
        <v>0</v>
      </c>
      <c r="Z90" s="5">
        <v>6283</v>
      </c>
      <c r="AA90" s="3"/>
      <c r="AB90" s="5"/>
      <c r="AC90" s="5">
        <v>47.4</v>
      </c>
      <c r="AD90" s="5">
        <v>30.7</v>
      </c>
      <c r="AE90" s="5"/>
      <c r="AF90" s="2">
        <f>Y90*Z90/1000</f>
        <v>0</v>
      </c>
      <c r="AG90" s="2"/>
      <c r="AH90" s="2"/>
    </row>
    <row r="91" spans="1:34" x14ac:dyDescent="0.2">
      <c r="A91" s="4">
        <v>89</v>
      </c>
      <c r="B91" s="5" t="s">
        <v>181</v>
      </c>
      <c r="C91" s="5" t="s">
        <v>183</v>
      </c>
      <c r="D91" s="5">
        <v>350</v>
      </c>
      <c r="E91" s="5">
        <v>350</v>
      </c>
      <c r="F91" s="5">
        <v>20</v>
      </c>
      <c r="G91" s="5">
        <v>1000</v>
      </c>
      <c r="H91" s="5">
        <v>600</v>
      </c>
      <c r="I91" s="5">
        <v>16</v>
      </c>
      <c r="J91" s="5">
        <v>8</v>
      </c>
      <c r="K91" s="5">
        <v>615</v>
      </c>
      <c r="L91" s="5">
        <v>0</v>
      </c>
      <c r="M91" s="5">
        <v>0</v>
      </c>
      <c r="N91" s="5">
        <v>0</v>
      </c>
      <c r="O91" s="5" t="s">
        <v>145</v>
      </c>
      <c r="P91" s="5">
        <v>1.31</v>
      </c>
      <c r="Q91" s="11" t="s">
        <v>176</v>
      </c>
      <c r="R91" s="11"/>
      <c r="S91" s="5">
        <v>8</v>
      </c>
      <c r="T91" s="5">
        <v>60</v>
      </c>
      <c r="U91" s="5" t="s">
        <v>145</v>
      </c>
      <c r="V91" s="5">
        <v>629</v>
      </c>
      <c r="W91" s="5">
        <v>1.91</v>
      </c>
      <c r="X91" s="5" t="s">
        <v>63</v>
      </c>
      <c r="Y91" s="5">
        <v>0</v>
      </c>
      <c r="Z91" s="5">
        <v>6004</v>
      </c>
      <c r="AA91" s="3"/>
      <c r="AB91" s="5"/>
      <c r="AC91" s="5">
        <v>47.4</v>
      </c>
      <c r="AD91" s="5">
        <v>30.7</v>
      </c>
      <c r="AE91" s="5"/>
      <c r="AF91" s="2">
        <f>Y91*Z91/1000</f>
        <v>0</v>
      </c>
      <c r="AG91" s="2"/>
      <c r="AH91" s="2"/>
    </row>
    <row r="92" spans="1:34" x14ac:dyDescent="0.2">
      <c r="A92" s="4">
        <v>90</v>
      </c>
      <c r="B92" s="5" t="s">
        <v>181</v>
      </c>
      <c r="C92" s="5" t="s">
        <v>184</v>
      </c>
      <c r="D92" s="5">
        <v>350</v>
      </c>
      <c r="E92" s="5">
        <v>350</v>
      </c>
      <c r="F92" s="5">
        <v>20</v>
      </c>
      <c r="G92" s="5">
        <v>1000</v>
      </c>
      <c r="H92" s="5">
        <v>600</v>
      </c>
      <c r="I92" s="5">
        <v>16</v>
      </c>
      <c r="J92" s="5">
        <v>12</v>
      </c>
      <c r="K92" s="5">
        <v>615</v>
      </c>
      <c r="L92" s="5">
        <v>0</v>
      </c>
      <c r="M92" s="5">
        <v>0</v>
      </c>
      <c r="N92" s="5">
        <v>0</v>
      </c>
      <c r="O92" s="5" t="s">
        <v>145</v>
      </c>
      <c r="P92" s="5">
        <v>1.97</v>
      </c>
      <c r="Q92" s="5">
        <v>4</v>
      </c>
      <c r="R92" s="5">
        <v>4</v>
      </c>
      <c r="S92" s="5">
        <v>8</v>
      </c>
      <c r="T92" s="5">
        <v>105</v>
      </c>
      <c r="U92" s="5" t="s">
        <v>145</v>
      </c>
      <c r="V92" s="5">
        <v>629</v>
      </c>
      <c r="W92" s="5">
        <v>1.28</v>
      </c>
      <c r="X92" s="5" t="s">
        <v>63</v>
      </c>
      <c r="Y92" s="5">
        <v>0</v>
      </c>
      <c r="Z92" s="5">
        <v>6334</v>
      </c>
      <c r="AA92" s="3"/>
      <c r="AB92" s="5"/>
      <c r="AC92" s="5">
        <v>47.4</v>
      </c>
      <c r="AD92" s="5">
        <v>30.7</v>
      </c>
      <c r="AE92" s="5"/>
      <c r="AF92" s="2">
        <f>Y92*Z92/1000</f>
        <v>0</v>
      </c>
      <c r="AG92" s="2"/>
      <c r="AH92" s="2"/>
    </row>
    <row r="93" spans="1:34" x14ac:dyDescent="0.2">
      <c r="A93" s="4">
        <v>91</v>
      </c>
      <c r="B93" s="5" t="s">
        <v>181</v>
      </c>
      <c r="C93" s="5" t="s">
        <v>185</v>
      </c>
      <c r="D93" s="5">
        <v>350</v>
      </c>
      <c r="E93" s="5">
        <v>350</v>
      </c>
      <c r="F93" s="5">
        <v>20</v>
      </c>
      <c r="G93" s="5">
        <v>1000</v>
      </c>
      <c r="H93" s="5">
        <v>600</v>
      </c>
      <c r="I93" s="5">
        <v>16</v>
      </c>
      <c r="J93" s="5">
        <v>12</v>
      </c>
      <c r="K93" s="5">
        <v>615</v>
      </c>
      <c r="L93" s="5">
        <v>0</v>
      </c>
      <c r="M93" s="5">
        <v>0</v>
      </c>
      <c r="N93" s="5">
        <v>0</v>
      </c>
      <c r="O93" s="5" t="s">
        <v>145</v>
      </c>
      <c r="P93" s="5">
        <v>1.97</v>
      </c>
      <c r="Q93" s="5">
        <v>4</v>
      </c>
      <c r="R93" s="5">
        <v>4</v>
      </c>
      <c r="S93" s="5">
        <v>8</v>
      </c>
      <c r="T93" s="5">
        <v>70</v>
      </c>
      <c r="U93" s="5" t="s">
        <v>145</v>
      </c>
      <c r="V93" s="5">
        <v>629</v>
      </c>
      <c r="W93" s="5">
        <v>1.91</v>
      </c>
      <c r="X93" s="5" t="s">
        <v>63</v>
      </c>
      <c r="Y93" s="5">
        <v>0</v>
      </c>
      <c r="Z93" s="5">
        <v>6772</v>
      </c>
      <c r="AA93" s="3"/>
      <c r="AB93" s="5"/>
      <c r="AC93" s="5">
        <v>47.4</v>
      </c>
      <c r="AD93" s="5">
        <v>30.7</v>
      </c>
      <c r="AE93" s="5"/>
      <c r="AF93" s="2">
        <f>Y93*Z93/1000</f>
        <v>0</v>
      </c>
      <c r="AG93" s="2"/>
      <c r="AH93" s="2"/>
    </row>
    <row r="94" spans="1:34" x14ac:dyDescent="0.2">
      <c r="A94" s="4">
        <v>92</v>
      </c>
      <c r="B94" s="5" t="s">
        <v>181</v>
      </c>
      <c r="C94" s="5" t="s">
        <v>186</v>
      </c>
      <c r="D94" s="5">
        <v>350</v>
      </c>
      <c r="E94" s="5">
        <v>350</v>
      </c>
      <c r="F94" s="5">
        <v>20</v>
      </c>
      <c r="G94" s="5">
        <v>1500</v>
      </c>
      <c r="H94" s="5">
        <v>700</v>
      </c>
      <c r="I94" s="5">
        <v>16</v>
      </c>
      <c r="J94" s="5">
        <v>12</v>
      </c>
      <c r="K94" s="5">
        <v>471</v>
      </c>
      <c r="L94" s="5">
        <v>0</v>
      </c>
      <c r="M94" s="5">
        <v>0</v>
      </c>
      <c r="N94" s="5">
        <v>0</v>
      </c>
      <c r="O94" s="5" t="s">
        <v>62</v>
      </c>
      <c r="P94" s="5">
        <v>1.97</v>
      </c>
      <c r="Q94" s="5">
        <v>4</v>
      </c>
      <c r="R94" s="5">
        <v>4</v>
      </c>
      <c r="S94" s="5">
        <v>8</v>
      </c>
      <c r="T94" s="5">
        <v>70</v>
      </c>
      <c r="U94" s="5" t="s">
        <v>62</v>
      </c>
      <c r="V94" s="5">
        <v>437</v>
      </c>
      <c r="W94" s="5">
        <v>1.91</v>
      </c>
      <c r="X94" s="5" t="s">
        <v>63</v>
      </c>
      <c r="Y94" s="5">
        <v>75</v>
      </c>
      <c r="Z94" s="5">
        <v>3125</v>
      </c>
      <c r="AA94" s="3"/>
      <c r="AB94" s="5"/>
      <c r="AC94" s="5">
        <v>47.4</v>
      </c>
      <c r="AD94" s="5">
        <v>30.7</v>
      </c>
      <c r="AE94" s="5"/>
      <c r="AF94" s="2">
        <f>Y94*Z94/1000</f>
        <v>234.375</v>
      </c>
      <c r="AG94" s="2"/>
      <c r="AH94" s="2"/>
    </row>
    <row r="95" spans="1:34" x14ac:dyDescent="0.2">
      <c r="A95" s="4">
        <v>93</v>
      </c>
      <c r="B95" s="5" t="s">
        <v>181</v>
      </c>
      <c r="C95" s="5" t="s">
        <v>187</v>
      </c>
      <c r="D95" s="5">
        <v>350</v>
      </c>
      <c r="E95" s="5">
        <v>350</v>
      </c>
      <c r="F95" s="5">
        <v>20</v>
      </c>
      <c r="G95" s="5">
        <v>1500</v>
      </c>
      <c r="H95" s="5">
        <v>700</v>
      </c>
      <c r="I95" s="5">
        <v>16</v>
      </c>
      <c r="J95" s="5">
        <v>12</v>
      </c>
      <c r="K95" s="5">
        <v>471</v>
      </c>
      <c r="L95" s="5">
        <v>0</v>
      </c>
      <c r="M95" s="5">
        <v>0</v>
      </c>
      <c r="N95" s="5">
        <v>0</v>
      </c>
      <c r="O95" s="5" t="s">
        <v>62</v>
      </c>
      <c r="P95" s="5">
        <v>1.97</v>
      </c>
      <c r="Q95" s="5">
        <v>4</v>
      </c>
      <c r="R95" s="5">
        <v>4</v>
      </c>
      <c r="S95" s="5">
        <v>8</v>
      </c>
      <c r="T95" s="5">
        <v>70</v>
      </c>
      <c r="U95" s="5" t="s">
        <v>142</v>
      </c>
      <c r="V95" s="5">
        <v>629</v>
      </c>
      <c r="W95" s="5">
        <v>1.91</v>
      </c>
      <c r="X95" s="5" t="s">
        <v>63</v>
      </c>
      <c r="Y95" s="5">
        <v>74</v>
      </c>
      <c r="Z95" s="5">
        <v>2927</v>
      </c>
      <c r="AA95" s="3"/>
      <c r="AB95" s="5"/>
      <c r="AC95" s="5">
        <v>47.4</v>
      </c>
      <c r="AD95" s="5">
        <v>30.7</v>
      </c>
      <c r="AE95" s="5"/>
      <c r="AF95" s="2">
        <f>Y95*Z95/1000</f>
        <v>216.59800000000001</v>
      </c>
      <c r="AG95" s="2"/>
      <c r="AH95" s="2"/>
    </row>
    <row r="96" spans="1:34" x14ac:dyDescent="0.2">
      <c r="A96" s="4">
        <v>94</v>
      </c>
      <c r="B96" s="5" t="s">
        <v>181</v>
      </c>
      <c r="C96" s="5" t="s">
        <v>188</v>
      </c>
      <c r="D96" s="5">
        <v>350</v>
      </c>
      <c r="E96" s="5">
        <v>350</v>
      </c>
      <c r="F96" s="5">
        <v>20</v>
      </c>
      <c r="G96" s="5">
        <v>1500</v>
      </c>
      <c r="H96" s="5">
        <v>700</v>
      </c>
      <c r="I96" s="5">
        <v>16</v>
      </c>
      <c r="J96" s="5">
        <v>12</v>
      </c>
      <c r="K96" s="5">
        <v>471</v>
      </c>
      <c r="L96" s="5">
        <v>0</v>
      </c>
      <c r="M96" s="5">
        <v>0</v>
      </c>
      <c r="N96" s="5">
        <v>0</v>
      </c>
      <c r="O96" s="5" t="s">
        <v>62</v>
      </c>
      <c r="P96" s="5">
        <v>1.97</v>
      </c>
      <c r="Q96" s="5">
        <v>4</v>
      </c>
      <c r="R96" s="5">
        <v>4</v>
      </c>
      <c r="S96" s="5">
        <v>8</v>
      </c>
      <c r="T96" s="5">
        <v>105</v>
      </c>
      <c r="U96" s="5" t="s">
        <v>142</v>
      </c>
      <c r="V96" s="5">
        <v>629</v>
      </c>
      <c r="W96" s="5">
        <v>1.28</v>
      </c>
      <c r="X96" s="5" t="s">
        <v>63</v>
      </c>
      <c r="Y96" s="5">
        <v>80</v>
      </c>
      <c r="Z96" s="5">
        <v>2709</v>
      </c>
      <c r="AA96" s="3"/>
      <c r="AB96" s="5"/>
      <c r="AC96" s="5">
        <v>47.4</v>
      </c>
      <c r="AD96" s="5">
        <v>30.7</v>
      </c>
      <c r="AE96" s="5"/>
      <c r="AF96" s="2">
        <f>Y96*Z96/1000</f>
        <v>216.72</v>
      </c>
      <c r="AG96" s="2"/>
      <c r="AH96" s="2"/>
    </row>
    <row r="97" spans="1:34" x14ac:dyDescent="0.2">
      <c r="A97" s="4">
        <v>95</v>
      </c>
      <c r="B97" s="5" t="s">
        <v>181</v>
      </c>
      <c r="C97" s="5" t="s">
        <v>189</v>
      </c>
      <c r="D97" s="5">
        <v>350</v>
      </c>
      <c r="E97" s="5">
        <v>350</v>
      </c>
      <c r="F97" s="5">
        <v>20</v>
      </c>
      <c r="G97" s="5">
        <v>1500</v>
      </c>
      <c r="H97" s="5">
        <v>700</v>
      </c>
      <c r="I97" s="5">
        <v>16</v>
      </c>
      <c r="J97" s="5">
        <v>12</v>
      </c>
      <c r="K97" s="5">
        <v>615</v>
      </c>
      <c r="L97" s="5">
        <v>0</v>
      </c>
      <c r="M97" s="5">
        <v>0</v>
      </c>
      <c r="N97" s="5">
        <v>0</v>
      </c>
      <c r="O97" s="5" t="s">
        <v>145</v>
      </c>
      <c r="P97" s="5">
        <v>1.97</v>
      </c>
      <c r="Q97" s="5">
        <v>4</v>
      </c>
      <c r="R97" s="5">
        <v>4</v>
      </c>
      <c r="S97" s="5">
        <v>8</v>
      </c>
      <c r="T97" s="5">
        <v>70</v>
      </c>
      <c r="U97" s="5" t="s">
        <v>142</v>
      </c>
      <c r="V97" s="5">
        <v>629</v>
      </c>
      <c r="W97" s="5">
        <v>1.91</v>
      </c>
      <c r="X97" s="5" t="s">
        <v>63</v>
      </c>
      <c r="Y97" s="5">
        <v>79</v>
      </c>
      <c r="Z97" s="5">
        <v>3311</v>
      </c>
      <c r="AA97" s="3"/>
      <c r="AB97" s="5"/>
      <c r="AC97" s="5">
        <v>47.4</v>
      </c>
      <c r="AD97" s="5">
        <v>30.7</v>
      </c>
      <c r="AE97" s="5"/>
      <c r="AF97" s="2">
        <f>Y97*Z97/1000</f>
        <v>261.56900000000002</v>
      </c>
      <c r="AG97" s="2"/>
      <c r="AH97" s="2"/>
    </row>
    <row r="98" spans="1:34" x14ac:dyDescent="0.2">
      <c r="A98" s="4">
        <v>96</v>
      </c>
      <c r="B98" s="5" t="s">
        <v>181</v>
      </c>
      <c r="C98" s="5" t="s">
        <v>190</v>
      </c>
      <c r="D98" s="5">
        <v>350</v>
      </c>
      <c r="E98" s="5">
        <v>350</v>
      </c>
      <c r="F98" s="5">
        <v>20</v>
      </c>
      <c r="G98" s="5">
        <v>1500</v>
      </c>
      <c r="H98" s="5">
        <v>700</v>
      </c>
      <c r="I98" s="5">
        <v>16</v>
      </c>
      <c r="J98" s="5">
        <v>12</v>
      </c>
      <c r="K98" s="5">
        <v>615</v>
      </c>
      <c r="L98" s="5">
        <v>0</v>
      </c>
      <c r="M98" s="5">
        <v>0</v>
      </c>
      <c r="N98" s="5">
        <v>0</v>
      </c>
      <c r="O98" s="5" t="s">
        <v>145</v>
      </c>
      <c r="P98" s="5">
        <v>1.97</v>
      </c>
      <c r="Q98" s="5">
        <v>4</v>
      </c>
      <c r="R98" s="5">
        <v>4</v>
      </c>
      <c r="S98" s="5">
        <v>8</v>
      </c>
      <c r="T98" s="5">
        <v>105</v>
      </c>
      <c r="U98" s="5" t="s">
        <v>145</v>
      </c>
      <c r="V98" s="5">
        <v>629</v>
      </c>
      <c r="W98" s="5">
        <v>1.28</v>
      </c>
      <c r="X98" s="5" t="s">
        <v>63</v>
      </c>
      <c r="Y98" s="5">
        <v>75</v>
      </c>
      <c r="Z98" s="5">
        <v>3434</v>
      </c>
      <c r="AA98" s="3"/>
      <c r="AB98" s="5"/>
      <c r="AC98" s="5">
        <v>47.4</v>
      </c>
      <c r="AD98" s="5">
        <v>30.7</v>
      </c>
      <c r="AE98" s="5"/>
      <c r="AF98" s="2">
        <f>Y98*Z98/1000</f>
        <v>257.55</v>
      </c>
      <c r="AG98" s="2"/>
      <c r="AH98" s="2"/>
    </row>
    <row r="99" spans="1:34" x14ac:dyDescent="0.2">
      <c r="A99" s="4">
        <v>97</v>
      </c>
      <c r="B99" s="5" t="s">
        <v>181</v>
      </c>
      <c r="C99" s="5" t="s">
        <v>191</v>
      </c>
      <c r="D99" s="5">
        <v>350</v>
      </c>
      <c r="E99" s="5">
        <v>350</v>
      </c>
      <c r="F99" s="5">
        <v>20</v>
      </c>
      <c r="G99" s="5">
        <v>1500</v>
      </c>
      <c r="H99" s="5">
        <v>700</v>
      </c>
      <c r="I99" s="5">
        <v>16</v>
      </c>
      <c r="J99" s="5">
        <v>12</v>
      </c>
      <c r="K99" s="5">
        <v>471</v>
      </c>
      <c r="L99" s="5">
        <v>0</v>
      </c>
      <c r="M99" s="5">
        <v>0</v>
      </c>
      <c r="N99" s="5">
        <v>0</v>
      </c>
      <c r="O99" s="5" t="s">
        <v>62</v>
      </c>
      <c r="P99" s="5">
        <v>1.97</v>
      </c>
      <c r="Q99" s="5">
        <v>4</v>
      </c>
      <c r="R99" s="5">
        <v>4</v>
      </c>
      <c r="S99" s="5">
        <v>8</v>
      </c>
      <c r="T99" s="5">
        <v>70</v>
      </c>
      <c r="U99" s="5" t="s">
        <v>62</v>
      </c>
      <c r="V99" s="5">
        <v>437</v>
      </c>
      <c r="W99" s="5">
        <v>1.91</v>
      </c>
      <c r="X99" s="5" t="s">
        <v>63</v>
      </c>
      <c r="Y99" s="5">
        <v>177</v>
      </c>
      <c r="Z99" s="5">
        <v>1467</v>
      </c>
      <c r="AA99" s="3"/>
      <c r="AB99" s="5"/>
      <c r="AC99" s="5">
        <v>47.4</v>
      </c>
      <c r="AD99" s="5">
        <v>30.7</v>
      </c>
      <c r="AE99" s="5"/>
      <c r="AF99" s="2">
        <f>Y99*Z99/1000</f>
        <v>259.65899999999999</v>
      </c>
      <c r="AG99" s="2"/>
      <c r="AH99" s="2"/>
    </row>
    <row r="100" spans="1:34" x14ac:dyDescent="0.2">
      <c r="A100" s="4">
        <v>98</v>
      </c>
      <c r="B100" s="5" t="s">
        <v>181</v>
      </c>
      <c r="C100" s="5" t="s">
        <v>192</v>
      </c>
      <c r="D100" s="5">
        <v>350</v>
      </c>
      <c r="E100" s="5">
        <v>350</v>
      </c>
      <c r="F100" s="5">
        <v>20</v>
      </c>
      <c r="G100" s="5">
        <v>1500</v>
      </c>
      <c r="H100" s="5">
        <v>700</v>
      </c>
      <c r="I100" s="5">
        <v>16</v>
      </c>
      <c r="J100" s="5">
        <v>12</v>
      </c>
      <c r="K100" s="5">
        <v>471</v>
      </c>
      <c r="L100" s="5">
        <v>0</v>
      </c>
      <c r="M100" s="5">
        <v>0</v>
      </c>
      <c r="N100" s="5">
        <v>0</v>
      </c>
      <c r="O100" s="5" t="s">
        <v>62</v>
      </c>
      <c r="P100" s="5">
        <v>1.97</v>
      </c>
      <c r="Q100" s="5">
        <v>4</v>
      </c>
      <c r="R100" s="5">
        <v>4</v>
      </c>
      <c r="S100" s="5">
        <v>8</v>
      </c>
      <c r="T100" s="5">
        <v>70</v>
      </c>
      <c r="U100" s="5" t="s">
        <v>142</v>
      </c>
      <c r="V100" s="5">
        <v>629</v>
      </c>
      <c r="W100" s="5">
        <v>1.91</v>
      </c>
      <c r="X100" s="5" t="s">
        <v>63</v>
      </c>
      <c r="Y100" s="5">
        <v>180</v>
      </c>
      <c r="Z100" s="5">
        <v>1437</v>
      </c>
      <c r="AA100" s="3"/>
      <c r="AB100" s="5"/>
      <c r="AC100" s="5">
        <v>47.4</v>
      </c>
      <c r="AD100" s="5">
        <v>30.7</v>
      </c>
      <c r="AE100" s="5"/>
      <c r="AF100" s="2">
        <f>Y100*Z100/1000</f>
        <v>258.66000000000003</v>
      </c>
      <c r="AG100" s="2"/>
      <c r="AH100" s="2"/>
    </row>
    <row r="101" spans="1:34" x14ac:dyDescent="0.2">
      <c r="A101" s="4">
        <v>99</v>
      </c>
      <c r="B101" s="5" t="s">
        <v>181</v>
      </c>
      <c r="C101" s="5" t="s">
        <v>193</v>
      </c>
      <c r="D101" s="5">
        <v>350</v>
      </c>
      <c r="E101" s="5">
        <v>350</v>
      </c>
      <c r="F101" s="5">
        <v>20</v>
      </c>
      <c r="G101" s="5">
        <v>1500</v>
      </c>
      <c r="H101" s="5">
        <v>700</v>
      </c>
      <c r="I101" s="5">
        <v>16</v>
      </c>
      <c r="J101" s="5">
        <v>12</v>
      </c>
      <c r="K101" s="5">
        <v>471</v>
      </c>
      <c r="L101" s="5">
        <v>0</v>
      </c>
      <c r="M101" s="5">
        <v>0</v>
      </c>
      <c r="N101" s="5">
        <v>0</v>
      </c>
      <c r="O101" s="5" t="s">
        <v>62</v>
      </c>
      <c r="P101" s="5">
        <v>1.97</v>
      </c>
      <c r="Q101" s="5">
        <v>4</v>
      </c>
      <c r="R101" s="5">
        <v>4</v>
      </c>
      <c r="S101" s="5">
        <v>8</v>
      </c>
      <c r="T101" s="5">
        <v>105</v>
      </c>
      <c r="U101" s="5" t="s">
        <v>142</v>
      </c>
      <c r="V101" s="5">
        <v>629</v>
      </c>
      <c r="W101" s="5">
        <v>1.28</v>
      </c>
      <c r="X101" s="5" t="s">
        <v>63</v>
      </c>
      <c r="Y101" s="5">
        <v>176</v>
      </c>
      <c r="Z101" s="5">
        <v>1373</v>
      </c>
      <c r="AA101" s="3"/>
      <c r="AB101" s="5"/>
      <c r="AC101" s="5">
        <v>47.4</v>
      </c>
      <c r="AD101" s="5">
        <v>30.7</v>
      </c>
      <c r="AE101" s="5"/>
      <c r="AF101" s="2">
        <f>Y101*Z101/1000</f>
        <v>241.648</v>
      </c>
      <c r="AG101" s="2"/>
      <c r="AH101" s="2"/>
    </row>
    <row r="102" spans="1:34" x14ac:dyDescent="0.2">
      <c r="A102" s="4">
        <v>100</v>
      </c>
      <c r="B102" s="5" t="s">
        <v>181</v>
      </c>
      <c r="C102" s="5" t="s">
        <v>194</v>
      </c>
      <c r="D102" s="5">
        <v>350</v>
      </c>
      <c r="E102" s="5">
        <v>350</v>
      </c>
      <c r="F102" s="5">
        <v>20</v>
      </c>
      <c r="G102" s="5">
        <v>1500</v>
      </c>
      <c r="H102" s="5">
        <v>700</v>
      </c>
      <c r="I102" s="5">
        <v>16</v>
      </c>
      <c r="J102" s="5">
        <v>12</v>
      </c>
      <c r="K102" s="5">
        <v>615</v>
      </c>
      <c r="L102" s="5">
        <v>0</v>
      </c>
      <c r="M102" s="5">
        <v>0</v>
      </c>
      <c r="N102" s="5">
        <v>0</v>
      </c>
      <c r="O102" s="5" t="s">
        <v>145</v>
      </c>
      <c r="P102" s="5">
        <v>1.97</v>
      </c>
      <c r="Q102" s="5">
        <v>4</v>
      </c>
      <c r="R102" s="5">
        <v>4</v>
      </c>
      <c r="S102" s="5">
        <v>8</v>
      </c>
      <c r="T102" s="5">
        <v>70</v>
      </c>
      <c r="U102" s="5" t="s">
        <v>142</v>
      </c>
      <c r="V102" s="5">
        <v>629</v>
      </c>
      <c r="W102" s="5">
        <v>1.91</v>
      </c>
      <c r="X102" s="5" t="s">
        <v>63</v>
      </c>
      <c r="Y102" s="5">
        <v>179</v>
      </c>
      <c r="Z102" s="5">
        <v>1599</v>
      </c>
      <c r="AA102" s="3"/>
      <c r="AB102" s="5"/>
      <c r="AC102" s="5">
        <v>47.4</v>
      </c>
      <c r="AD102" s="5">
        <v>30.7</v>
      </c>
      <c r="AE102" s="5"/>
      <c r="AF102" s="2">
        <f>Y102*Z102/1000</f>
        <v>286.221</v>
      </c>
      <c r="AG102" s="2"/>
      <c r="AH102" s="2"/>
    </row>
    <row r="103" spans="1:34" x14ac:dyDescent="0.2">
      <c r="A103" s="4">
        <v>101</v>
      </c>
      <c r="B103" s="5" t="s">
        <v>181</v>
      </c>
      <c r="C103" s="5" t="s">
        <v>195</v>
      </c>
      <c r="D103" s="5">
        <v>350</v>
      </c>
      <c r="E103" s="5">
        <v>350</v>
      </c>
      <c r="F103" s="5">
        <v>20</v>
      </c>
      <c r="G103" s="5">
        <v>1500</v>
      </c>
      <c r="H103" s="5">
        <v>700</v>
      </c>
      <c r="I103" s="5">
        <v>16</v>
      </c>
      <c r="J103" s="5">
        <v>12</v>
      </c>
      <c r="K103" s="5">
        <v>615</v>
      </c>
      <c r="L103" s="5">
        <v>0</v>
      </c>
      <c r="M103" s="5">
        <v>0</v>
      </c>
      <c r="N103" s="5">
        <v>0</v>
      </c>
      <c r="O103" s="5" t="s">
        <v>145</v>
      </c>
      <c r="P103" s="5">
        <v>1.97</v>
      </c>
      <c r="Q103" s="5">
        <v>4</v>
      </c>
      <c r="R103" s="5">
        <v>4</v>
      </c>
      <c r="S103" s="5">
        <v>8</v>
      </c>
      <c r="T103" s="5">
        <v>105</v>
      </c>
      <c r="U103" s="5" t="s">
        <v>145</v>
      </c>
      <c r="V103" s="5">
        <v>629</v>
      </c>
      <c r="W103" s="5">
        <v>1.28</v>
      </c>
      <c r="X103" s="5" t="s">
        <v>63</v>
      </c>
      <c r="Y103" s="5">
        <v>179</v>
      </c>
      <c r="Z103" s="5">
        <v>1549</v>
      </c>
      <c r="AA103" s="3"/>
      <c r="AB103" s="5"/>
      <c r="AC103" s="5">
        <v>47.4</v>
      </c>
      <c r="AD103" s="5">
        <v>30.7</v>
      </c>
      <c r="AE103" s="5"/>
      <c r="AF103" s="2">
        <f>Y103*Z103/1000</f>
        <v>277.27100000000002</v>
      </c>
      <c r="AG103" s="2"/>
      <c r="AH103" s="2"/>
    </row>
    <row r="104" spans="1:34" x14ac:dyDescent="0.2">
      <c r="A104" s="4">
        <v>102</v>
      </c>
      <c r="B104" s="5" t="s">
        <v>196</v>
      </c>
      <c r="C104" s="5" t="s">
        <v>197</v>
      </c>
      <c r="D104" s="5">
        <v>400</v>
      </c>
      <c r="E104" s="5">
        <v>300</v>
      </c>
      <c r="F104" s="5">
        <v>25</v>
      </c>
      <c r="G104" s="5">
        <v>1700</v>
      </c>
      <c r="H104" s="5">
        <v>900</v>
      </c>
      <c r="I104" s="5">
        <v>25</v>
      </c>
      <c r="J104" s="5">
        <v>4</v>
      </c>
      <c r="K104" s="5">
        <v>540</v>
      </c>
      <c r="L104" s="5">
        <v>0</v>
      </c>
      <c r="M104" s="5">
        <v>0</v>
      </c>
      <c r="N104" s="5">
        <v>0</v>
      </c>
      <c r="O104" s="5" t="s">
        <v>198</v>
      </c>
      <c r="P104" s="5">
        <v>1.64</v>
      </c>
      <c r="Q104" s="5">
        <v>2</v>
      </c>
      <c r="R104" s="5">
        <v>2</v>
      </c>
      <c r="S104" s="5">
        <v>8</v>
      </c>
      <c r="T104" s="5">
        <v>200</v>
      </c>
      <c r="U104" s="5" t="s">
        <v>62</v>
      </c>
      <c r="V104" s="5">
        <v>420</v>
      </c>
      <c r="W104" s="5">
        <f>(700-100)*2*3.1415926*16/(350-16)/(250-16)/200*100</f>
        <v>0.38588577921080919</v>
      </c>
      <c r="X104" s="5" t="s">
        <v>58</v>
      </c>
      <c r="Y104" s="5">
        <v>250</v>
      </c>
      <c r="Z104" s="5">
        <v>1364</v>
      </c>
      <c r="AA104" s="3"/>
      <c r="AB104" s="5"/>
      <c r="AC104" s="5">
        <v>53.81</v>
      </c>
      <c r="AD104" s="5"/>
      <c r="AE104" s="5"/>
      <c r="AF104" s="2">
        <f>Y104*Z104/1000</f>
        <v>341</v>
      </c>
      <c r="AG104" s="2"/>
      <c r="AH104" s="2"/>
    </row>
    <row r="105" spans="1:34" x14ac:dyDescent="0.2">
      <c r="A105" s="4">
        <v>103</v>
      </c>
      <c r="B105" s="5" t="s">
        <v>196</v>
      </c>
      <c r="C105" s="5" t="s">
        <v>199</v>
      </c>
      <c r="D105" s="5">
        <v>400</v>
      </c>
      <c r="E105" s="5">
        <v>300</v>
      </c>
      <c r="F105" s="5">
        <v>25</v>
      </c>
      <c r="G105" s="5">
        <v>1700</v>
      </c>
      <c r="H105" s="5">
        <v>900</v>
      </c>
      <c r="I105" s="5">
        <v>25</v>
      </c>
      <c r="J105" s="5">
        <v>6</v>
      </c>
      <c r="K105" s="5">
        <v>540</v>
      </c>
      <c r="L105" s="5">
        <v>0</v>
      </c>
      <c r="M105" s="5">
        <v>0</v>
      </c>
      <c r="N105" s="5">
        <v>0</v>
      </c>
      <c r="O105" s="5" t="s">
        <v>198</v>
      </c>
      <c r="P105" s="5">
        <v>2.4500000000000002</v>
      </c>
      <c r="Q105" s="5">
        <v>2</v>
      </c>
      <c r="R105" s="5">
        <v>2</v>
      </c>
      <c r="S105" s="5">
        <v>8</v>
      </c>
      <c r="T105" s="5">
        <v>200</v>
      </c>
      <c r="U105" s="5" t="s">
        <v>62</v>
      </c>
      <c r="V105" s="5">
        <v>420</v>
      </c>
      <c r="W105" s="5">
        <f t="shared" ref="W105:W109" si="10">(700-100)*2*3.1415926*16/(350-16)/(250-16)/200*100</f>
        <v>0.38588577921080919</v>
      </c>
      <c r="X105" s="5" t="s">
        <v>58</v>
      </c>
      <c r="Y105" s="5">
        <v>250</v>
      </c>
      <c r="Z105" s="5">
        <v>1709</v>
      </c>
      <c r="AA105" s="3"/>
      <c r="AB105" s="5"/>
      <c r="AC105" s="5">
        <v>53.81</v>
      </c>
      <c r="AD105" s="5"/>
      <c r="AE105" s="5"/>
      <c r="AF105" s="2">
        <f>Y105*Z105/1000</f>
        <v>427.25</v>
      </c>
      <c r="AG105" s="2"/>
      <c r="AH105" s="2"/>
    </row>
    <row r="106" spans="1:34" x14ac:dyDescent="0.2">
      <c r="A106" s="4">
        <v>104</v>
      </c>
      <c r="B106" s="5" t="s">
        <v>200</v>
      </c>
      <c r="C106" s="5" t="s">
        <v>201</v>
      </c>
      <c r="D106" s="5">
        <v>400</v>
      </c>
      <c r="E106" s="5">
        <v>300</v>
      </c>
      <c r="F106" s="5">
        <v>25</v>
      </c>
      <c r="G106" s="5">
        <v>1700</v>
      </c>
      <c r="H106" s="5">
        <v>900</v>
      </c>
      <c r="I106" s="5">
        <v>25</v>
      </c>
      <c r="J106" s="5">
        <v>4</v>
      </c>
      <c r="K106" s="5">
        <v>540</v>
      </c>
      <c r="L106" s="5">
        <v>0</v>
      </c>
      <c r="M106" s="5">
        <v>0</v>
      </c>
      <c r="N106" s="5">
        <v>0</v>
      </c>
      <c r="O106" s="5" t="s">
        <v>202</v>
      </c>
      <c r="P106" s="5">
        <v>1.64</v>
      </c>
      <c r="Q106" s="5">
        <v>2</v>
      </c>
      <c r="R106" s="5">
        <v>2</v>
      </c>
      <c r="S106" s="5">
        <v>8</v>
      </c>
      <c r="T106" s="5">
        <v>200</v>
      </c>
      <c r="U106" s="5" t="s">
        <v>62</v>
      </c>
      <c r="V106" s="5">
        <v>420</v>
      </c>
      <c r="W106" s="5">
        <f t="shared" si="10"/>
        <v>0.38588577921080919</v>
      </c>
      <c r="X106" s="5" t="s">
        <v>203</v>
      </c>
      <c r="Y106" s="5">
        <v>250</v>
      </c>
      <c r="Z106" s="5">
        <v>1413</v>
      </c>
      <c r="AA106" s="3"/>
      <c r="AB106" s="5"/>
      <c r="AC106" s="5">
        <v>72.73</v>
      </c>
      <c r="AD106" s="5"/>
      <c r="AE106" s="5"/>
      <c r="AF106" s="2">
        <f>Y106*Z106/1000</f>
        <v>353.25</v>
      </c>
      <c r="AG106" s="2"/>
      <c r="AH106" s="2"/>
    </row>
    <row r="107" spans="1:34" x14ac:dyDescent="0.2">
      <c r="A107" s="4">
        <v>105</v>
      </c>
      <c r="B107" s="5" t="s">
        <v>200</v>
      </c>
      <c r="C107" s="5" t="s">
        <v>204</v>
      </c>
      <c r="D107" s="5">
        <v>400</v>
      </c>
      <c r="E107" s="5">
        <v>300</v>
      </c>
      <c r="F107" s="5">
        <v>25</v>
      </c>
      <c r="G107" s="5">
        <v>1700</v>
      </c>
      <c r="H107" s="5">
        <v>900</v>
      </c>
      <c r="I107" s="5">
        <v>25</v>
      </c>
      <c r="J107" s="5">
        <v>6</v>
      </c>
      <c r="K107" s="5">
        <v>540</v>
      </c>
      <c r="L107" s="5">
        <v>0</v>
      </c>
      <c r="M107" s="5">
        <v>0</v>
      </c>
      <c r="N107" s="5">
        <v>0</v>
      </c>
      <c r="O107" s="5" t="s">
        <v>202</v>
      </c>
      <c r="P107" s="5">
        <v>2.4500000000000002</v>
      </c>
      <c r="Q107" s="5">
        <v>2</v>
      </c>
      <c r="R107" s="5">
        <v>2</v>
      </c>
      <c r="S107" s="5">
        <v>8</v>
      </c>
      <c r="T107" s="5">
        <v>200</v>
      </c>
      <c r="U107" s="5" t="s">
        <v>62</v>
      </c>
      <c r="V107" s="5">
        <v>420</v>
      </c>
      <c r="W107" s="5">
        <f t="shared" si="10"/>
        <v>0.38588577921080919</v>
      </c>
      <c r="X107" s="5" t="s">
        <v>203</v>
      </c>
      <c r="Y107" s="5">
        <v>300</v>
      </c>
      <c r="Z107" s="5">
        <v>1306</v>
      </c>
      <c r="AA107" s="3"/>
      <c r="AB107" s="5"/>
      <c r="AC107" s="5">
        <v>72.73</v>
      </c>
      <c r="AD107" s="5"/>
      <c r="AE107" s="5"/>
      <c r="AF107" s="2">
        <f>Y107*Z107/1000</f>
        <v>391.8</v>
      </c>
      <c r="AG107" s="2"/>
      <c r="AH107" s="2"/>
    </row>
    <row r="108" spans="1:34" x14ac:dyDescent="0.2">
      <c r="A108" s="4">
        <v>106</v>
      </c>
      <c r="B108" s="5" t="s">
        <v>200</v>
      </c>
      <c r="C108" s="5" t="s">
        <v>205</v>
      </c>
      <c r="D108" s="5">
        <v>400</v>
      </c>
      <c r="E108" s="5">
        <v>300</v>
      </c>
      <c r="F108" s="5">
        <v>25</v>
      </c>
      <c r="G108" s="5">
        <v>1700</v>
      </c>
      <c r="H108" s="5">
        <v>900</v>
      </c>
      <c r="I108" s="5">
        <v>25</v>
      </c>
      <c r="J108" s="5">
        <v>4</v>
      </c>
      <c r="K108" s="5">
        <v>540</v>
      </c>
      <c r="L108" s="5">
        <v>0</v>
      </c>
      <c r="M108" s="5">
        <v>0</v>
      </c>
      <c r="N108" s="5">
        <v>0</v>
      </c>
      <c r="O108" s="5" t="s">
        <v>202</v>
      </c>
      <c r="P108" s="5">
        <v>1.64</v>
      </c>
      <c r="Q108" s="5">
        <v>2</v>
      </c>
      <c r="R108" s="5">
        <v>2</v>
      </c>
      <c r="S108" s="5">
        <v>8</v>
      </c>
      <c r="T108" s="5">
        <v>200</v>
      </c>
      <c r="U108" s="5" t="s">
        <v>62</v>
      </c>
      <c r="V108" s="5">
        <v>420</v>
      </c>
      <c r="W108" s="5">
        <f t="shared" si="10"/>
        <v>0.38588577921080919</v>
      </c>
      <c r="X108" s="5" t="s">
        <v>58</v>
      </c>
      <c r="Y108" s="5">
        <v>300</v>
      </c>
      <c r="Z108" s="5">
        <v>1069</v>
      </c>
      <c r="AA108" s="3"/>
      <c r="AB108" s="5"/>
      <c r="AC108" s="5">
        <v>53.81</v>
      </c>
      <c r="AD108" s="5"/>
      <c r="AE108" s="5"/>
      <c r="AF108" s="2">
        <f>Y108*Z108/1000</f>
        <v>320.7</v>
      </c>
      <c r="AG108" s="2"/>
      <c r="AH108" s="2"/>
    </row>
    <row r="109" spans="1:34" x14ac:dyDescent="0.2">
      <c r="A109" s="4">
        <v>107</v>
      </c>
      <c r="B109" s="5" t="s">
        <v>200</v>
      </c>
      <c r="C109" s="5" t="s">
        <v>206</v>
      </c>
      <c r="D109" s="5">
        <v>400</v>
      </c>
      <c r="E109" s="5">
        <v>300</v>
      </c>
      <c r="F109" s="5">
        <v>25</v>
      </c>
      <c r="G109" s="5">
        <v>1700</v>
      </c>
      <c r="H109" s="5">
        <v>900</v>
      </c>
      <c r="I109" s="5">
        <v>25</v>
      </c>
      <c r="J109" s="5">
        <v>6</v>
      </c>
      <c r="K109" s="5">
        <v>540</v>
      </c>
      <c r="L109" s="5">
        <v>0</v>
      </c>
      <c r="M109" s="5">
        <v>0</v>
      </c>
      <c r="N109" s="5">
        <v>0</v>
      </c>
      <c r="O109" s="5" t="s">
        <v>202</v>
      </c>
      <c r="P109" s="5">
        <v>2.4500000000000002</v>
      </c>
      <c r="Q109" s="5">
        <v>2</v>
      </c>
      <c r="R109" s="5">
        <v>2</v>
      </c>
      <c r="S109" s="5">
        <v>8</v>
      </c>
      <c r="T109" s="5">
        <v>200</v>
      </c>
      <c r="U109" s="5" t="s">
        <v>62</v>
      </c>
      <c r="V109" s="5">
        <v>420</v>
      </c>
      <c r="W109" s="5">
        <f t="shared" si="10"/>
        <v>0.38588577921080919</v>
      </c>
      <c r="X109" s="5" t="s">
        <v>58</v>
      </c>
      <c r="Y109" s="5">
        <v>300</v>
      </c>
      <c r="Z109" s="5">
        <v>1400</v>
      </c>
      <c r="AA109" s="3"/>
      <c r="AB109" s="5"/>
      <c r="AC109" s="5">
        <v>53.81</v>
      </c>
      <c r="AD109" s="5"/>
      <c r="AE109" s="5"/>
      <c r="AF109" s="2">
        <f>Y109*Z109/1000</f>
        <v>420</v>
      </c>
      <c r="AG109" s="2"/>
      <c r="AH109" s="2"/>
    </row>
    <row r="110" spans="1:34" x14ac:dyDescent="0.2">
      <c r="A110" s="4">
        <v>108</v>
      </c>
      <c r="B110" s="5" t="s">
        <v>207</v>
      </c>
      <c r="C110" s="5" t="s">
        <v>208</v>
      </c>
      <c r="D110" s="5">
        <v>200</v>
      </c>
      <c r="E110" s="5">
        <v>200</v>
      </c>
      <c r="F110" s="5">
        <v>15</v>
      </c>
      <c r="G110" s="5">
        <v>900</v>
      </c>
      <c r="H110" s="5">
        <v>400</v>
      </c>
      <c r="I110" s="5">
        <v>8</v>
      </c>
      <c r="J110" s="5">
        <v>8</v>
      </c>
      <c r="K110" s="5">
        <v>560.27</v>
      </c>
      <c r="L110" s="5">
        <v>0</v>
      </c>
      <c r="M110" s="5">
        <v>0</v>
      </c>
      <c r="N110" s="5">
        <v>0</v>
      </c>
      <c r="O110" s="5" t="s">
        <v>209</v>
      </c>
      <c r="P110" s="5">
        <v>1.1100000000000001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 t="s">
        <v>82</v>
      </c>
      <c r="Y110" s="5">
        <v>108.6</v>
      </c>
      <c r="Z110" s="5">
        <v>484</v>
      </c>
      <c r="AA110" s="3"/>
      <c r="AB110" s="5">
        <v>47.2</v>
      </c>
      <c r="AC110" s="2"/>
      <c r="AD110" s="2"/>
      <c r="AE110" s="2"/>
      <c r="AF110" s="2">
        <f>Y110*Z110/1000</f>
        <v>52.562399999999997</v>
      </c>
      <c r="AG110" s="2"/>
      <c r="AH110" s="2"/>
    </row>
    <row r="111" spans="1:34" x14ac:dyDescent="0.2">
      <c r="A111" s="4">
        <v>109</v>
      </c>
      <c r="B111" s="5" t="s">
        <v>207</v>
      </c>
      <c r="C111" s="5" t="s">
        <v>210</v>
      </c>
      <c r="D111" s="5">
        <v>200</v>
      </c>
      <c r="E111" s="5">
        <v>200</v>
      </c>
      <c r="F111" s="5">
        <v>15</v>
      </c>
      <c r="G111" s="5">
        <v>900</v>
      </c>
      <c r="H111" s="5">
        <v>400</v>
      </c>
      <c r="I111" s="5">
        <v>8</v>
      </c>
      <c r="J111" s="5">
        <v>8</v>
      </c>
      <c r="K111" s="5">
        <v>560.27</v>
      </c>
      <c r="L111" s="5">
        <v>0</v>
      </c>
      <c r="M111" s="5">
        <v>0</v>
      </c>
      <c r="N111" s="5">
        <v>0</v>
      </c>
      <c r="O111" s="5" t="s">
        <v>209</v>
      </c>
      <c r="P111" s="5">
        <v>1.1100000000000001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 t="s">
        <v>82</v>
      </c>
      <c r="Y111" s="5">
        <v>108.6</v>
      </c>
      <c r="Z111" s="5">
        <v>545</v>
      </c>
      <c r="AA111" s="3"/>
      <c r="AB111" s="5">
        <v>47.2</v>
      </c>
      <c r="AC111" s="2"/>
      <c r="AD111" s="2"/>
      <c r="AE111" s="2"/>
      <c r="AF111" s="2">
        <f>Y111*Z111/1000</f>
        <v>59.186999999999998</v>
      </c>
      <c r="AG111" s="2"/>
      <c r="AH111" s="2"/>
    </row>
    <row r="112" spans="1:34" x14ac:dyDescent="0.2">
      <c r="A112" s="4">
        <v>110</v>
      </c>
      <c r="B112" s="5" t="s">
        <v>207</v>
      </c>
      <c r="C112" s="5" t="s">
        <v>211</v>
      </c>
      <c r="D112" s="5">
        <v>400</v>
      </c>
      <c r="E112" s="5">
        <v>400</v>
      </c>
      <c r="F112" s="5">
        <v>30</v>
      </c>
      <c r="G112" s="5">
        <v>1800</v>
      </c>
      <c r="H112" s="5">
        <v>800</v>
      </c>
      <c r="I112" s="5">
        <v>16</v>
      </c>
      <c r="J112" s="5">
        <v>8</v>
      </c>
      <c r="K112" s="5">
        <v>383.01</v>
      </c>
      <c r="L112" s="5">
        <v>0</v>
      </c>
      <c r="M112" s="5">
        <v>0</v>
      </c>
      <c r="N112" s="5">
        <v>0</v>
      </c>
      <c r="O112" s="5" t="s">
        <v>212</v>
      </c>
      <c r="P112" s="5">
        <v>1.1100000000000001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 t="s">
        <v>213</v>
      </c>
      <c r="Y112" s="5">
        <v>217.2</v>
      </c>
      <c r="Z112" s="5">
        <v>1896</v>
      </c>
      <c r="AA112" s="3"/>
      <c r="AB112" s="5">
        <v>47.2</v>
      </c>
      <c r="AC112" s="2"/>
      <c r="AD112" s="2"/>
      <c r="AE112" s="2"/>
      <c r="AF112" s="2">
        <f>Y112*Z112/1000</f>
        <v>411.81119999999993</v>
      </c>
      <c r="AG112" s="2"/>
      <c r="AH112" s="2"/>
    </row>
    <row r="113" spans="1:34" x14ac:dyDescent="0.2">
      <c r="A113" s="4">
        <v>111</v>
      </c>
      <c r="B113" s="5" t="s">
        <v>207</v>
      </c>
      <c r="C113" s="5" t="s">
        <v>214</v>
      </c>
      <c r="D113" s="5">
        <v>400</v>
      </c>
      <c r="E113" s="5">
        <v>400</v>
      </c>
      <c r="F113" s="5">
        <v>30</v>
      </c>
      <c r="G113" s="5">
        <v>1800</v>
      </c>
      <c r="H113" s="5">
        <v>800</v>
      </c>
      <c r="I113" s="5">
        <v>16</v>
      </c>
      <c r="J113" s="5">
        <v>8</v>
      </c>
      <c r="K113" s="5">
        <v>383.01</v>
      </c>
      <c r="L113" s="5">
        <v>0</v>
      </c>
      <c r="M113" s="5">
        <v>0</v>
      </c>
      <c r="N113" s="5">
        <v>0</v>
      </c>
      <c r="O113" s="5" t="s">
        <v>212</v>
      </c>
      <c r="P113" s="5">
        <v>1.1100000000000001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 t="s">
        <v>213</v>
      </c>
      <c r="Y113" s="5">
        <v>217.2</v>
      </c>
      <c r="Z113" s="5">
        <v>1650</v>
      </c>
      <c r="AA113" s="3"/>
      <c r="AB113" s="5">
        <v>47.2</v>
      </c>
      <c r="AC113" s="2"/>
      <c r="AD113" s="2"/>
      <c r="AE113" s="2"/>
      <c r="AF113" s="2">
        <f>Y113*Z113/1000</f>
        <v>358.38</v>
      </c>
      <c r="AG113" s="2"/>
      <c r="AH113" s="2"/>
    </row>
    <row r="114" spans="1:34" x14ac:dyDescent="0.2">
      <c r="A114" s="4">
        <v>112</v>
      </c>
      <c r="B114" s="5" t="s">
        <v>207</v>
      </c>
      <c r="C114" s="5" t="s">
        <v>215</v>
      </c>
      <c r="D114" s="5">
        <v>800</v>
      </c>
      <c r="E114" s="5">
        <v>800</v>
      </c>
      <c r="F114" s="5">
        <v>60</v>
      </c>
      <c r="G114" s="5">
        <v>3600</v>
      </c>
      <c r="H114" s="5">
        <v>1600</v>
      </c>
      <c r="I114" s="5">
        <v>32</v>
      </c>
      <c r="J114" s="5">
        <v>8</v>
      </c>
      <c r="K114" s="5">
        <v>379.33</v>
      </c>
      <c r="L114" s="5">
        <v>0</v>
      </c>
      <c r="M114" s="5">
        <v>0</v>
      </c>
      <c r="N114" s="5">
        <v>0</v>
      </c>
      <c r="O114" s="5" t="s">
        <v>212</v>
      </c>
      <c r="P114" s="5">
        <v>1.1100000000000001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 t="s">
        <v>213</v>
      </c>
      <c r="Y114" s="5">
        <v>434.4</v>
      </c>
      <c r="Z114" s="5">
        <v>6118</v>
      </c>
      <c r="AA114" s="3"/>
      <c r="AB114" s="5">
        <v>47.2</v>
      </c>
      <c r="AC114" s="2"/>
      <c r="AD114" s="2"/>
      <c r="AE114" s="2"/>
      <c r="AF114" s="2">
        <f>Y114*Z114/1000</f>
        <v>2657.6591999999996</v>
      </c>
      <c r="AG114" s="2"/>
      <c r="AH114" s="2"/>
    </row>
    <row r="115" spans="1:34" x14ac:dyDescent="0.2">
      <c r="A115" s="4">
        <v>113</v>
      </c>
      <c r="B115" s="5" t="s">
        <v>207</v>
      </c>
      <c r="C115" s="5" t="s">
        <v>216</v>
      </c>
      <c r="D115" s="5">
        <v>800</v>
      </c>
      <c r="E115" s="5">
        <v>800</v>
      </c>
      <c r="F115" s="5">
        <v>60</v>
      </c>
      <c r="G115" s="5">
        <v>3600</v>
      </c>
      <c r="H115" s="5">
        <v>1600</v>
      </c>
      <c r="I115" s="5">
        <v>32</v>
      </c>
      <c r="J115" s="5">
        <v>8</v>
      </c>
      <c r="K115" s="5">
        <v>379.33</v>
      </c>
      <c r="L115" s="5">
        <v>0</v>
      </c>
      <c r="M115" s="5">
        <v>0</v>
      </c>
      <c r="N115" s="5">
        <v>0</v>
      </c>
      <c r="O115" s="5" t="s">
        <v>212</v>
      </c>
      <c r="P115" s="5">
        <v>1.1100000000000001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 t="s">
        <v>213</v>
      </c>
      <c r="Y115" s="5">
        <v>434.4</v>
      </c>
      <c r="Z115" s="5">
        <v>6350</v>
      </c>
      <c r="AA115" s="3"/>
      <c r="AB115" s="5">
        <v>47.2</v>
      </c>
      <c r="AC115" s="2"/>
      <c r="AD115" s="2"/>
      <c r="AE115" s="2"/>
      <c r="AF115" s="2">
        <f>Y115*Z115/1000</f>
        <v>2758.44</v>
      </c>
      <c r="AG115" s="2"/>
      <c r="AH115" s="2"/>
    </row>
    <row r="116" spans="1:34" x14ac:dyDescent="0.2">
      <c r="A116" s="4">
        <v>114</v>
      </c>
      <c r="B116" s="5" t="s">
        <v>207</v>
      </c>
      <c r="C116" s="5" t="s">
        <v>217</v>
      </c>
      <c r="D116" s="5">
        <v>200</v>
      </c>
      <c r="E116" s="5">
        <v>200</v>
      </c>
      <c r="F116" s="5">
        <v>15</v>
      </c>
      <c r="G116" s="5">
        <v>900</v>
      </c>
      <c r="H116" s="5">
        <v>400</v>
      </c>
      <c r="I116" s="5">
        <v>8</v>
      </c>
      <c r="J116" s="5">
        <v>8</v>
      </c>
      <c r="K116" s="5">
        <v>560.27</v>
      </c>
      <c r="L116" s="5">
        <v>0</v>
      </c>
      <c r="M116" s="5">
        <v>0</v>
      </c>
      <c r="N116" s="5">
        <v>0</v>
      </c>
      <c r="O116" s="5" t="s">
        <v>212</v>
      </c>
      <c r="P116" s="5">
        <v>1.1100000000000001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 t="s">
        <v>213</v>
      </c>
      <c r="Y116" s="5">
        <v>45.25</v>
      </c>
      <c r="Z116" s="5">
        <v>1372</v>
      </c>
      <c r="AA116" s="3"/>
      <c r="AB116" s="5">
        <v>47.2</v>
      </c>
      <c r="AC116" s="2"/>
      <c r="AD116" s="2"/>
      <c r="AE116" s="2"/>
      <c r="AF116" s="2">
        <f>Y116*Z116/1000</f>
        <v>62.082999999999998</v>
      </c>
      <c r="AG116" s="2"/>
      <c r="AH116" s="2"/>
    </row>
    <row r="117" spans="1:34" x14ac:dyDescent="0.2">
      <c r="A117" s="4">
        <v>115</v>
      </c>
      <c r="B117" s="5" t="s">
        <v>207</v>
      </c>
      <c r="C117" s="5" t="s">
        <v>218</v>
      </c>
      <c r="D117" s="5">
        <v>200</v>
      </c>
      <c r="E117" s="5">
        <v>200</v>
      </c>
      <c r="F117" s="5">
        <v>15</v>
      </c>
      <c r="G117" s="5">
        <v>900</v>
      </c>
      <c r="H117" s="5">
        <v>400</v>
      </c>
      <c r="I117" s="5">
        <v>8</v>
      </c>
      <c r="J117" s="5">
        <v>8</v>
      </c>
      <c r="K117" s="5">
        <v>560.27</v>
      </c>
      <c r="L117" s="5">
        <v>0</v>
      </c>
      <c r="M117" s="5">
        <v>0</v>
      </c>
      <c r="N117" s="5">
        <v>0</v>
      </c>
      <c r="O117" s="5" t="s">
        <v>212</v>
      </c>
      <c r="P117" s="5">
        <v>1.1100000000000001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 t="s">
        <v>213</v>
      </c>
      <c r="Y117" s="5">
        <v>45.25</v>
      </c>
      <c r="Z117" s="5">
        <v>1254</v>
      </c>
      <c r="AA117" s="3"/>
      <c r="AB117" s="5">
        <v>47.2</v>
      </c>
      <c r="AC117" s="2"/>
      <c r="AD117" s="2"/>
      <c r="AE117" s="2"/>
      <c r="AF117" s="2">
        <f>Y117*Z117/1000</f>
        <v>56.743499999999997</v>
      </c>
      <c r="AG117" s="2"/>
      <c r="AH117" s="2"/>
    </row>
    <row r="118" spans="1:34" x14ac:dyDescent="0.2">
      <c r="A118" s="4">
        <v>116</v>
      </c>
      <c r="B118" s="5" t="s">
        <v>207</v>
      </c>
      <c r="C118" s="5" t="s">
        <v>219</v>
      </c>
      <c r="D118" s="5">
        <v>400</v>
      </c>
      <c r="E118" s="5">
        <v>400</v>
      </c>
      <c r="F118" s="5">
        <v>30</v>
      </c>
      <c r="G118" s="5">
        <v>1800</v>
      </c>
      <c r="H118" s="5">
        <v>800</v>
      </c>
      <c r="I118" s="5">
        <v>16</v>
      </c>
      <c r="J118" s="5">
        <v>8</v>
      </c>
      <c r="K118" s="5">
        <v>383.01</v>
      </c>
      <c r="L118" s="5">
        <v>0</v>
      </c>
      <c r="M118" s="5">
        <v>0</v>
      </c>
      <c r="N118" s="5">
        <v>0</v>
      </c>
      <c r="O118" s="5" t="s">
        <v>212</v>
      </c>
      <c r="P118" s="5">
        <v>1.1100000000000001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 t="s">
        <v>213</v>
      </c>
      <c r="Y118" s="5">
        <v>90.5</v>
      </c>
      <c r="Z118" s="5">
        <v>4864</v>
      </c>
      <c r="AA118" s="3"/>
      <c r="AB118" s="5">
        <v>47.2</v>
      </c>
      <c r="AC118" s="2"/>
      <c r="AD118" s="2"/>
      <c r="AE118" s="2"/>
      <c r="AF118" s="2">
        <f>Y118*Z118/1000</f>
        <v>440.19200000000001</v>
      </c>
      <c r="AG118" s="2"/>
      <c r="AH118" s="2"/>
    </row>
    <row r="119" spans="1:34" x14ac:dyDescent="0.2">
      <c r="A119" s="4">
        <v>117</v>
      </c>
      <c r="B119" s="5" t="s">
        <v>207</v>
      </c>
      <c r="C119" s="5" t="s">
        <v>220</v>
      </c>
      <c r="D119" s="5">
        <v>400</v>
      </c>
      <c r="E119" s="5">
        <v>400</v>
      </c>
      <c r="F119" s="5">
        <v>30</v>
      </c>
      <c r="G119" s="5">
        <v>1800</v>
      </c>
      <c r="H119" s="5">
        <v>800</v>
      </c>
      <c r="I119" s="5">
        <v>16</v>
      </c>
      <c r="J119" s="5">
        <v>8</v>
      </c>
      <c r="K119" s="5">
        <v>383.01</v>
      </c>
      <c r="L119" s="5">
        <v>0</v>
      </c>
      <c r="M119" s="5">
        <v>0</v>
      </c>
      <c r="N119" s="5">
        <v>0</v>
      </c>
      <c r="O119" s="5" t="s">
        <v>212</v>
      </c>
      <c r="P119" s="5">
        <v>1.1100000000000001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 t="s">
        <v>213</v>
      </c>
      <c r="Y119" s="5">
        <v>90.5</v>
      </c>
      <c r="Z119" s="5">
        <v>4735</v>
      </c>
      <c r="AA119" s="3"/>
      <c r="AB119" s="5">
        <v>47.2</v>
      </c>
      <c r="AC119" s="2"/>
      <c r="AD119" s="2"/>
      <c r="AE119" s="2"/>
      <c r="AF119" s="2">
        <f>Y119*Z119/1000</f>
        <v>428.51749999999998</v>
      </c>
      <c r="AG119" s="2"/>
      <c r="AH119" s="2"/>
    </row>
    <row r="120" spans="1:34" x14ac:dyDescent="0.2">
      <c r="A120" s="4">
        <v>118</v>
      </c>
      <c r="B120" s="5" t="s">
        <v>207</v>
      </c>
      <c r="C120" s="5" t="s">
        <v>221</v>
      </c>
      <c r="D120" s="5">
        <v>800</v>
      </c>
      <c r="E120" s="5">
        <v>800</v>
      </c>
      <c r="F120" s="5">
        <v>60</v>
      </c>
      <c r="G120" s="5">
        <v>3600</v>
      </c>
      <c r="H120" s="5">
        <v>1600</v>
      </c>
      <c r="I120" s="5">
        <v>32</v>
      </c>
      <c r="J120" s="5">
        <v>8</v>
      </c>
      <c r="K120" s="5">
        <v>379.33</v>
      </c>
      <c r="L120" s="5">
        <v>0</v>
      </c>
      <c r="M120" s="5">
        <v>0</v>
      </c>
      <c r="N120" s="5">
        <v>0</v>
      </c>
      <c r="O120" s="5" t="s">
        <v>212</v>
      </c>
      <c r="P120" s="5">
        <v>1.1100000000000001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 t="s">
        <v>213</v>
      </c>
      <c r="Y120" s="5">
        <v>181</v>
      </c>
      <c r="Z120" s="5">
        <v>16507</v>
      </c>
      <c r="AA120" s="3"/>
      <c r="AB120" s="5">
        <v>47.2</v>
      </c>
      <c r="AC120" s="2"/>
      <c r="AD120" s="2"/>
      <c r="AE120" s="2"/>
      <c r="AF120" s="2">
        <f>Y120*Z120/1000</f>
        <v>2987.7669999999998</v>
      </c>
      <c r="AG120" s="2"/>
      <c r="AH120" s="2"/>
    </row>
    <row r="121" spans="1:34" x14ac:dyDescent="0.2">
      <c r="A121" s="4">
        <v>119</v>
      </c>
      <c r="B121" s="5" t="s">
        <v>207</v>
      </c>
      <c r="C121" s="5" t="s">
        <v>222</v>
      </c>
      <c r="D121" s="5">
        <v>800</v>
      </c>
      <c r="E121" s="5">
        <v>800</v>
      </c>
      <c r="F121" s="5">
        <v>60</v>
      </c>
      <c r="G121" s="5">
        <v>3600</v>
      </c>
      <c r="H121" s="5">
        <v>1600</v>
      </c>
      <c r="I121" s="5">
        <v>32</v>
      </c>
      <c r="J121" s="5">
        <v>8</v>
      </c>
      <c r="K121" s="5">
        <v>379.33</v>
      </c>
      <c r="L121" s="5">
        <v>0</v>
      </c>
      <c r="M121" s="5">
        <v>0</v>
      </c>
      <c r="N121" s="5">
        <v>0</v>
      </c>
      <c r="O121" s="5" t="s">
        <v>212</v>
      </c>
      <c r="P121" s="5">
        <v>1.1100000000000001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 t="s">
        <v>213</v>
      </c>
      <c r="Y121" s="5">
        <v>181</v>
      </c>
      <c r="Z121" s="5">
        <v>16089</v>
      </c>
      <c r="AA121" s="3"/>
      <c r="AB121" s="5">
        <v>47.2</v>
      </c>
      <c r="AC121" s="2"/>
      <c r="AD121" s="2"/>
      <c r="AE121" s="2"/>
      <c r="AF121" s="2">
        <f>Y121*Z121/1000</f>
        <v>2912.1089999999999</v>
      </c>
      <c r="AG121" s="2"/>
      <c r="AH121" s="2"/>
    </row>
    <row r="122" spans="1:34" x14ac:dyDescent="0.2">
      <c r="A122" s="4">
        <v>120</v>
      </c>
      <c r="B122" s="5" t="s">
        <v>224</v>
      </c>
      <c r="C122" s="5" t="s">
        <v>226</v>
      </c>
      <c r="D122" s="5">
        <v>350</v>
      </c>
      <c r="E122" s="5">
        <v>250</v>
      </c>
      <c r="F122" s="5">
        <v>35</v>
      </c>
      <c r="G122" s="5">
        <v>2100</v>
      </c>
      <c r="H122" s="5">
        <v>1100</v>
      </c>
      <c r="I122" s="5">
        <v>16</v>
      </c>
      <c r="J122" s="5">
        <v>6</v>
      </c>
      <c r="K122" s="5">
        <v>501.7</v>
      </c>
      <c r="L122" s="5">
        <v>0</v>
      </c>
      <c r="M122" s="5">
        <v>0</v>
      </c>
      <c r="N122" s="5">
        <v>0</v>
      </c>
      <c r="O122" s="5" t="s">
        <v>223</v>
      </c>
      <c r="P122" s="5">
        <v>1.38</v>
      </c>
      <c r="Q122" s="5">
        <v>2</v>
      </c>
      <c r="R122" s="5">
        <v>2</v>
      </c>
      <c r="S122" s="5">
        <v>8</v>
      </c>
      <c r="T122" s="5">
        <v>150</v>
      </c>
      <c r="U122" s="7"/>
      <c r="V122" s="7"/>
      <c r="W122" s="5">
        <f>(D122+E122-4*F122)*2*3.1415926*16/(D122-2*F122-16)/(E122-2*F122-16)/T122*100</f>
        <v>0.71206336338999743</v>
      </c>
      <c r="X122" s="2"/>
      <c r="Y122" s="5">
        <v>270</v>
      </c>
      <c r="Z122" s="5">
        <v>585</v>
      </c>
      <c r="AA122" s="3"/>
      <c r="AB122" s="2"/>
      <c r="AC122" s="2">
        <v>40.822000000000003</v>
      </c>
      <c r="AD122" s="2">
        <v>30.533000000000001</v>
      </c>
      <c r="AE122" s="2"/>
      <c r="AF122" s="2">
        <f>Y122*Z122/1000</f>
        <v>157.94999999999999</v>
      </c>
      <c r="AG122" s="2"/>
      <c r="AH122" s="2"/>
    </row>
    <row r="123" spans="1:34" x14ac:dyDescent="0.2">
      <c r="A123" s="4">
        <v>121</v>
      </c>
      <c r="B123" s="5" t="s">
        <v>224</v>
      </c>
      <c r="C123" s="5" t="s">
        <v>227</v>
      </c>
      <c r="D123" s="5">
        <v>350</v>
      </c>
      <c r="E123" s="5">
        <v>250</v>
      </c>
      <c r="F123" s="5">
        <v>40</v>
      </c>
      <c r="G123" s="5">
        <v>2100</v>
      </c>
      <c r="H123" s="5">
        <v>1100</v>
      </c>
      <c r="I123" s="5">
        <v>12</v>
      </c>
      <c r="J123" s="5">
        <v>6</v>
      </c>
      <c r="K123" s="5">
        <v>507.3</v>
      </c>
      <c r="L123" s="5">
        <v>0</v>
      </c>
      <c r="M123" s="5">
        <v>0</v>
      </c>
      <c r="N123" s="5">
        <v>0</v>
      </c>
      <c r="O123" s="5" t="s">
        <v>223</v>
      </c>
      <c r="P123" s="5">
        <v>0.77</v>
      </c>
      <c r="Q123" s="5">
        <v>2</v>
      </c>
      <c r="R123" s="5">
        <v>2</v>
      </c>
      <c r="S123" s="5">
        <v>8</v>
      </c>
      <c r="T123" s="5">
        <v>150</v>
      </c>
      <c r="U123" s="8"/>
      <c r="V123" s="7"/>
      <c r="W123" s="5">
        <f t="shared" ref="W123:W128" si="11">(D123+E123-4*F123)*2*3.1415926*16/(D123-2*F123-16)/(E123-2*F123-16)/T123*100</f>
        <v>0.75388798800149981</v>
      </c>
      <c r="X123" s="2"/>
      <c r="Y123" s="5">
        <v>130</v>
      </c>
      <c r="Z123" s="5">
        <v>1100</v>
      </c>
      <c r="AA123" s="3"/>
      <c r="AB123" s="2"/>
      <c r="AC123" s="2">
        <v>40.822000000000003</v>
      </c>
      <c r="AD123" s="2">
        <v>30.533000000000001</v>
      </c>
      <c r="AE123" s="2"/>
      <c r="AF123" s="2">
        <f>Y123*Z123/1000</f>
        <v>143</v>
      </c>
      <c r="AG123" s="2"/>
      <c r="AH123" s="2"/>
    </row>
    <row r="124" spans="1:34" x14ac:dyDescent="0.2">
      <c r="A124" s="4">
        <v>122</v>
      </c>
      <c r="B124" s="5" t="s">
        <v>224</v>
      </c>
      <c r="C124" s="5" t="s">
        <v>228</v>
      </c>
      <c r="D124" s="5">
        <v>350</v>
      </c>
      <c r="E124" s="5">
        <v>250</v>
      </c>
      <c r="F124" s="5">
        <v>35</v>
      </c>
      <c r="G124" s="5">
        <v>2100</v>
      </c>
      <c r="H124" s="5">
        <v>1100</v>
      </c>
      <c r="I124" s="5">
        <v>16</v>
      </c>
      <c r="J124" s="5">
        <v>4</v>
      </c>
      <c r="K124" s="5">
        <v>501.7</v>
      </c>
      <c r="L124" s="5">
        <v>0</v>
      </c>
      <c r="M124" s="5">
        <v>0</v>
      </c>
      <c r="N124" s="5">
        <v>0</v>
      </c>
      <c r="O124" s="5" t="s">
        <v>223</v>
      </c>
      <c r="P124" s="5">
        <v>0.92</v>
      </c>
      <c r="Q124" s="5">
        <v>2</v>
      </c>
      <c r="R124" s="5">
        <v>2</v>
      </c>
      <c r="S124" s="5">
        <v>8</v>
      </c>
      <c r="T124" s="5">
        <v>150</v>
      </c>
      <c r="U124" s="7"/>
      <c r="V124" s="7"/>
      <c r="W124" s="5">
        <f t="shared" si="11"/>
        <v>0.71206336338999743</v>
      </c>
      <c r="X124" s="2"/>
      <c r="Y124" s="5">
        <v>270</v>
      </c>
      <c r="Z124" s="5">
        <v>463</v>
      </c>
      <c r="AA124" s="3"/>
      <c r="AB124" s="2"/>
      <c r="AC124" s="2">
        <v>40.822000000000003</v>
      </c>
      <c r="AD124" s="2">
        <v>30.533000000000001</v>
      </c>
      <c r="AE124" s="2"/>
      <c r="AF124" s="2">
        <f>Y124*Z124/1000</f>
        <v>125.01</v>
      </c>
      <c r="AG124" s="2"/>
      <c r="AH124" s="2"/>
    </row>
    <row r="125" spans="1:34" x14ac:dyDescent="0.2">
      <c r="A125" s="4">
        <v>123</v>
      </c>
      <c r="B125" s="5" t="s">
        <v>224</v>
      </c>
      <c r="C125" s="5" t="s">
        <v>229</v>
      </c>
      <c r="D125" s="5">
        <v>350</v>
      </c>
      <c r="E125" s="5">
        <v>250</v>
      </c>
      <c r="F125" s="5">
        <v>30</v>
      </c>
      <c r="G125" s="5">
        <v>2100</v>
      </c>
      <c r="H125" s="5">
        <v>1100</v>
      </c>
      <c r="I125" s="5">
        <v>16</v>
      </c>
      <c r="J125" s="5">
        <v>6</v>
      </c>
      <c r="K125" s="5">
        <v>501.7</v>
      </c>
      <c r="L125" s="5">
        <v>0</v>
      </c>
      <c r="M125" s="5">
        <v>0</v>
      </c>
      <c r="N125" s="5">
        <v>0</v>
      </c>
      <c r="O125" s="5" t="s">
        <v>223</v>
      </c>
      <c r="P125" s="5">
        <v>1.38</v>
      </c>
      <c r="Q125" s="5">
        <v>2</v>
      </c>
      <c r="R125" s="5">
        <v>2</v>
      </c>
      <c r="S125" s="5">
        <v>8</v>
      </c>
      <c r="T125" s="5">
        <v>150</v>
      </c>
      <c r="U125" s="8"/>
      <c r="V125" s="7"/>
      <c r="W125" s="5">
        <f t="shared" si="11"/>
        <v>0.67476105847806023</v>
      </c>
      <c r="X125" s="2"/>
      <c r="Y125" s="5">
        <v>270</v>
      </c>
      <c r="Z125" s="5">
        <v>538</v>
      </c>
      <c r="AA125" s="3"/>
      <c r="AB125" s="2"/>
      <c r="AC125" s="2">
        <v>24.852</v>
      </c>
      <c r="AD125" s="2">
        <v>18.896000000000001</v>
      </c>
      <c r="AE125" s="2"/>
      <c r="AF125" s="2">
        <f>Y125*Z125/1000</f>
        <v>145.26</v>
      </c>
      <c r="AG125" s="2"/>
      <c r="AH125" s="2"/>
    </row>
    <row r="126" spans="1:34" x14ac:dyDescent="0.2">
      <c r="A126" s="4">
        <v>124</v>
      </c>
      <c r="B126" s="5" t="s">
        <v>224</v>
      </c>
      <c r="C126" s="5" t="s">
        <v>230</v>
      </c>
      <c r="D126" s="5">
        <v>350</v>
      </c>
      <c r="E126" s="5">
        <v>250</v>
      </c>
      <c r="F126" s="5">
        <v>35</v>
      </c>
      <c r="G126" s="5">
        <v>2100</v>
      </c>
      <c r="H126" s="5">
        <v>1100</v>
      </c>
      <c r="I126" s="5">
        <v>16</v>
      </c>
      <c r="J126" s="5">
        <v>6</v>
      </c>
      <c r="K126" s="5">
        <v>501.7</v>
      </c>
      <c r="L126" s="5">
        <v>0</v>
      </c>
      <c r="M126" s="5">
        <v>0</v>
      </c>
      <c r="N126" s="5">
        <v>0</v>
      </c>
      <c r="O126" s="5" t="s">
        <v>223</v>
      </c>
      <c r="P126" s="5">
        <v>1.38</v>
      </c>
      <c r="Q126" s="5">
        <v>2</v>
      </c>
      <c r="R126" s="5">
        <v>2</v>
      </c>
      <c r="S126" s="5">
        <v>8</v>
      </c>
      <c r="T126" s="5">
        <v>100</v>
      </c>
      <c r="U126" s="7"/>
      <c r="V126" s="7"/>
      <c r="W126" s="5">
        <f t="shared" si="11"/>
        <v>1.0680950450849962</v>
      </c>
      <c r="X126" s="2"/>
      <c r="Y126" s="5">
        <v>270</v>
      </c>
      <c r="Z126" s="5">
        <v>610</v>
      </c>
      <c r="AA126" s="3"/>
      <c r="AB126" s="2"/>
      <c r="AC126" s="2">
        <v>64.477000000000004</v>
      </c>
      <c r="AD126" s="2">
        <v>46.978000000000002</v>
      </c>
      <c r="AE126" s="2"/>
      <c r="AF126" s="2">
        <f>Y126*Z126/1000</f>
        <v>164.7</v>
      </c>
      <c r="AG126" s="2"/>
      <c r="AH126" s="2"/>
    </row>
    <row r="127" spans="1:34" x14ac:dyDescent="0.2">
      <c r="A127" s="4">
        <v>125</v>
      </c>
      <c r="B127" s="5" t="s">
        <v>224</v>
      </c>
      <c r="C127" s="5" t="s">
        <v>231</v>
      </c>
      <c r="D127" s="5">
        <v>350</v>
      </c>
      <c r="E127" s="5">
        <v>250</v>
      </c>
      <c r="F127" s="5">
        <v>35</v>
      </c>
      <c r="G127" s="5">
        <v>2100</v>
      </c>
      <c r="H127" s="5">
        <v>1100</v>
      </c>
      <c r="I127" s="5">
        <v>12</v>
      </c>
      <c r="J127" s="5">
        <v>6</v>
      </c>
      <c r="K127" s="5">
        <v>507.3</v>
      </c>
      <c r="L127" s="5">
        <v>0</v>
      </c>
      <c r="M127" s="5">
        <v>0</v>
      </c>
      <c r="N127" s="5">
        <v>0</v>
      </c>
      <c r="O127" s="5" t="s">
        <v>223</v>
      </c>
      <c r="P127" s="5">
        <v>0.77</v>
      </c>
      <c r="Q127" s="5">
        <v>2</v>
      </c>
      <c r="R127" s="5">
        <v>2</v>
      </c>
      <c r="S127" s="5">
        <v>8</v>
      </c>
      <c r="T127" s="5">
        <v>75</v>
      </c>
      <c r="U127" s="8"/>
      <c r="V127" s="7"/>
      <c r="W127" s="5">
        <f t="shared" si="11"/>
        <v>1.4241267267799949</v>
      </c>
      <c r="X127" s="2"/>
      <c r="Y127" s="5">
        <v>285</v>
      </c>
      <c r="Z127" s="5">
        <v>365</v>
      </c>
      <c r="AA127" s="3"/>
      <c r="AB127" s="2"/>
      <c r="AC127" s="2">
        <v>40.822000000000003</v>
      </c>
      <c r="AD127" s="2">
        <v>30.533000000000001</v>
      </c>
      <c r="AE127" s="2"/>
      <c r="AF127" s="2">
        <f>Y127*Z127/1000</f>
        <v>104.02500000000001</v>
      </c>
      <c r="AG127" s="2"/>
      <c r="AH127" s="2"/>
    </row>
    <row r="128" spans="1:34" x14ac:dyDescent="0.2">
      <c r="A128" s="4">
        <v>126</v>
      </c>
      <c r="B128" s="5" t="s">
        <v>224</v>
      </c>
      <c r="C128" s="5" t="s">
        <v>232</v>
      </c>
      <c r="D128" s="5">
        <v>350</v>
      </c>
      <c r="E128" s="5">
        <v>250</v>
      </c>
      <c r="F128" s="5">
        <v>35</v>
      </c>
      <c r="G128" s="5">
        <v>2100</v>
      </c>
      <c r="H128" s="5">
        <v>1100</v>
      </c>
      <c r="I128" s="5">
        <v>16</v>
      </c>
      <c r="J128" s="5">
        <v>6</v>
      </c>
      <c r="K128" s="5">
        <v>423.3</v>
      </c>
      <c r="L128" s="5">
        <v>0</v>
      </c>
      <c r="M128" s="5">
        <v>0</v>
      </c>
      <c r="N128" s="5">
        <v>0</v>
      </c>
      <c r="O128" s="5" t="s">
        <v>57</v>
      </c>
      <c r="P128" s="5">
        <v>1.38</v>
      </c>
      <c r="Q128" s="5">
        <v>2</v>
      </c>
      <c r="R128" s="5">
        <v>2</v>
      </c>
      <c r="S128" s="5">
        <v>8</v>
      </c>
      <c r="T128" s="5">
        <v>150</v>
      </c>
      <c r="U128" s="7"/>
      <c r="V128" s="7"/>
      <c r="W128" s="5">
        <f t="shared" si="11"/>
        <v>0.71206336338999743</v>
      </c>
      <c r="X128" s="5"/>
      <c r="Y128" s="5">
        <v>270</v>
      </c>
      <c r="Z128" s="5">
        <v>447</v>
      </c>
      <c r="AA128" s="3"/>
      <c r="AB128" s="5"/>
      <c r="AC128" s="5">
        <v>40.822000000000003</v>
      </c>
      <c r="AD128" s="5">
        <v>30.533000000000001</v>
      </c>
      <c r="AE128" s="5"/>
      <c r="AF128" s="2">
        <f>Y128*Z128/1000</f>
        <v>120.69</v>
      </c>
      <c r="AG128" s="2"/>
      <c r="AH128" s="2"/>
    </row>
    <row r="129" spans="1:34" x14ac:dyDescent="0.2">
      <c r="A129" s="4">
        <v>127</v>
      </c>
      <c r="B129" s="5" t="s">
        <v>233</v>
      </c>
      <c r="C129" s="5" t="s">
        <v>234</v>
      </c>
      <c r="D129" s="5">
        <v>250</v>
      </c>
      <c r="E129" s="5">
        <v>205</v>
      </c>
      <c r="F129" s="5">
        <v>40</v>
      </c>
      <c r="G129" s="5">
        <v>1520</v>
      </c>
      <c r="H129" s="5"/>
      <c r="I129" s="5">
        <v>16</v>
      </c>
      <c r="J129" s="5">
        <v>4</v>
      </c>
      <c r="K129" s="5">
        <v>513</v>
      </c>
      <c r="L129" s="5">
        <v>0</v>
      </c>
      <c r="M129" s="5">
        <v>0</v>
      </c>
      <c r="N129" s="5">
        <v>0</v>
      </c>
      <c r="O129" s="5" t="s">
        <v>235</v>
      </c>
      <c r="P129" s="5">
        <f>I129*I129*3.1415926/D129/E129*100</f>
        <v>1.5692638158048782</v>
      </c>
      <c r="Q129" s="5">
        <v>2</v>
      </c>
      <c r="R129" s="5">
        <v>2</v>
      </c>
      <c r="S129" s="5">
        <v>10</v>
      </c>
      <c r="T129" s="5">
        <v>160</v>
      </c>
      <c r="U129" s="5" t="s">
        <v>235</v>
      </c>
      <c r="V129" s="8"/>
      <c r="W129" s="2">
        <f>(D129+E129-4*F129)*2*3.1415926*25/(D129-2*F129-20)/(E129-2*F129-20)/T129*100</f>
        <v>1.8388290019841269</v>
      </c>
      <c r="X129" s="2"/>
      <c r="Y129" s="5">
        <v>100</v>
      </c>
      <c r="Z129" s="5">
        <v>1116</v>
      </c>
      <c r="AA129" s="3"/>
      <c r="AB129" s="2"/>
      <c r="AC129" s="5">
        <v>67.099999999999994</v>
      </c>
      <c r="AD129" s="5"/>
      <c r="AE129" s="2"/>
      <c r="AF129" s="2">
        <f>Y129*Z129/1000</f>
        <v>111.6</v>
      </c>
      <c r="AG129" s="2"/>
      <c r="AH129" s="2"/>
    </row>
    <row r="130" spans="1:34" x14ac:dyDescent="0.2">
      <c r="A130" s="4">
        <v>128</v>
      </c>
      <c r="B130" s="5" t="s">
        <v>233</v>
      </c>
      <c r="C130" s="5" t="s">
        <v>236</v>
      </c>
      <c r="D130" s="5">
        <v>250</v>
      </c>
      <c r="E130" s="5">
        <v>202</v>
      </c>
      <c r="F130" s="5">
        <v>40</v>
      </c>
      <c r="G130" s="5">
        <v>1520</v>
      </c>
      <c r="H130" s="2"/>
      <c r="I130" s="5">
        <v>16</v>
      </c>
      <c r="J130" s="5">
        <v>4</v>
      </c>
      <c r="K130" s="5">
        <v>513</v>
      </c>
      <c r="L130" s="5">
        <v>0</v>
      </c>
      <c r="M130" s="5">
        <v>0</v>
      </c>
      <c r="N130" s="5">
        <v>0</v>
      </c>
      <c r="O130" s="5" t="s">
        <v>237</v>
      </c>
      <c r="P130" s="5">
        <f t="shared" ref="P130:P131" si="12">I130*I130*3.1415926/D130/E130*100</f>
        <v>1.5925697140594059</v>
      </c>
      <c r="Q130" s="5">
        <v>2</v>
      </c>
      <c r="R130" s="5">
        <v>2</v>
      </c>
      <c r="S130" s="5">
        <v>10</v>
      </c>
      <c r="T130" s="5">
        <v>160</v>
      </c>
      <c r="U130" s="5" t="s">
        <v>237</v>
      </c>
      <c r="V130" s="8"/>
      <c r="W130" s="2">
        <f t="shared" ref="W130:W131" si="13">(D130+E130-4*F130)*2*3.1415926*25/(D130-2*F130-20)/(E130-2*F130-20)/T130*100</f>
        <v>1.8736622532679739</v>
      </c>
      <c r="X130" s="2"/>
      <c r="Y130" s="5">
        <v>100</v>
      </c>
      <c r="Z130" s="5">
        <v>1000</v>
      </c>
      <c r="AA130" s="3"/>
      <c r="AB130" s="2"/>
      <c r="AC130" s="5">
        <v>75.900000000000006</v>
      </c>
      <c r="AD130" s="2"/>
      <c r="AE130" s="2"/>
      <c r="AF130" s="2">
        <f>Y130*Z130/1000</f>
        <v>100</v>
      </c>
      <c r="AG130" s="2"/>
      <c r="AH130" s="2"/>
    </row>
    <row r="131" spans="1:34" x14ac:dyDescent="0.2">
      <c r="A131" s="4">
        <v>129</v>
      </c>
      <c r="B131" s="5" t="s">
        <v>233</v>
      </c>
      <c r="C131" s="5" t="s">
        <v>238</v>
      </c>
      <c r="D131" s="5">
        <v>250</v>
      </c>
      <c r="E131" s="5">
        <v>206</v>
      </c>
      <c r="F131" s="5">
        <v>40</v>
      </c>
      <c r="G131" s="5">
        <v>1520</v>
      </c>
      <c r="H131" s="2"/>
      <c r="I131" s="5">
        <v>16</v>
      </c>
      <c r="J131" s="5">
        <v>4</v>
      </c>
      <c r="K131" s="5">
        <v>513</v>
      </c>
      <c r="L131" s="5">
        <v>0</v>
      </c>
      <c r="M131" s="5">
        <v>0</v>
      </c>
      <c r="N131" s="5">
        <v>0</v>
      </c>
      <c r="O131" s="5" t="s">
        <v>237</v>
      </c>
      <c r="P131" s="5">
        <f t="shared" si="12"/>
        <v>1.5616460302912623</v>
      </c>
      <c r="Q131" s="5">
        <v>2</v>
      </c>
      <c r="R131" s="5">
        <v>2</v>
      </c>
      <c r="S131" s="5">
        <v>10</v>
      </c>
      <c r="T131" s="5">
        <v>160</v>
      </c>
      <c r="U131" s="5" t="s">
        <v>237</v>
      </c>
      <c r="V131" s="8"/>
      <c r="W131" s="2">
        <f t="shared" si="13"/>
        <v>1.8276560723270441</v>
      </c>
      <c r="X131" s="2"/>
      <c r="Y131" s="5">
        <v>100</v>
      </c>
      <c r="Z131" s="5">
        <v>803</v>
      </c>
      <c r="AA131" s="3"/>
      <c r="AB131" s="2"/>
      <c r="AC131" s="5">
        <v>70.7</v>
      </c>
      <c r="AD131" s="2"/>
      <c r="AE131" s="2"/>
      <c r="AF131" s="2">
        <f>Y131*Z131/1000</f>
        <v>80.3</v>
      </c>
      <c r="AG131" s="2"/>
      <c r="AH131" s="2"/>
    </row>
    <row r="132" spans="1:34" x14ac:dyDescent="0.2">
      <c r="A132" s="4">
        <v>130</v>
      </c>
      <c r="B132" s="5" t="s">
        <v>239</v>
      </c>
      <c r="C132" s="5" t="s">
        <v>240</v>
      </c>
      <c r="D132" s="5">
        <v>300</v>
      </c>
      <c r="E132" s="5">
        <v>300</v>
      </c>
      <c r="F132" s="5">
        <v>25</v>
      </c>
      <c r="G132" s="5">
        <v>1550</v>
      </c>
      <c r="H132" s="5">
        <v>750</v>
      </c>
      <c r="I132" s="5">
        <v>16</v>
      </c>
      <c r="J132" s="5">
        <v>12</v>
      </c>
      <c r="K132" s="5">
        <v>483</v>
      </c>
      <c r="L132" s="5">
        <v>0</v>
      </c>
      <c r="M132" s="5">
        <v>0</v>
      </c>
      <c r="N132" s="5">
        <v>0</v>
      </c>
      <c r="O132" s="5" t="s">
        <v>57</v>
      </c>
      <c r="P132" s="2">
        <v>2.98</v>
      </c>
      <c r="Q132" s="5">
        <v>4</v>
      </c>
      <c r="R132" s="5">
        <v>4</v>
      </c>
      <c r="S132" s="5">
        <v>6.3</v>
      </c>
      <c r="T132" s="5">
        <v>60</v>
      </c>
      <c r="U132" s="5" t="s">
        <v>241</v>
      </c>
      <c r="V132" s="5">
        <v>1120</v>
      </c>
      <c r="W132" s="2">
        <f>500*4*3.14159265*6.3*6.3/4/(250-2*S132)/(250-2*6.3)/T132*100</f>
        <v>1.8436916798515439</v>
      </c>
      <c r="X132" s="2" t="s">
        <v>165</v>
      </c>
      <c r="Y132" s="5">
        <v>213.6</v>
      </c>
      <c r="Z132" s="5">
        <v>1094.2</v>
      </c>
      <c r="AA132" s="3"/>
      <c r="AB132" s="2"/>
      <c r="AC132" s="5">
        <v>76.2</v>
      </c>
      <c r="AD132" s="2">
        <v>48.4</v>
      </c>
      <c r="AE132" s="2"/>
      <c r="AF132" s="2">
        <f>Y132*Z132/1000</f>
        <v>233.72111999999998</v>
      </c>
      <c r="AG132" s="2"/>
      <c r="AH132" s="2"/>
    </row>
    <row r="133" spans="1:34" x14ac:dyDescent="0.2">
      <c r="A133" s="4">
        <v>131</v>
      </c>
      <c r="B133" s="5" t="s">
        <v>239</v>
      </c>
      <c r="C133" s="5" t="s">
        <v>242</v>
      </c>
      <c r="D133" s="5">
        <v>300</v>
      </c>
      <c r="E133" s="5">
        <v>300</v>
      </c>
      <c r="F133" s="5">
        <v>25</v>
      </c>
      <c r="G133" s="5">
        <v>1550</v>
      </c>
      <c r="H133" s="5">
        <v>750</v>
      </c>
      <c r="I133" s="5">
        <v>16</v>
      </c>
      <c r="J133" s="5">
        <v>12</v>
      </c>
      <c r="K133" s="5">
        <v>483</v>
      </c>
      <c r="L133" s="5">
        <v>0</v>
      </c>
      <c r="M133" s="5">
        <v>0</v>
      </c>
      <c r="N133" s="5">
        <v>0</v>
      </c>
      <c r="O133" s="5" t="s">
        <v>57</v>
      </c>
      <c r="P133" s="2">
        <v>2.98</v>
      </c>
      <c r="Q133" s="5">
        <v>4</v>
      </c>
      <c r="R133" s="5">
        <v>4</v>
      </c>
      <c r="S133" s="5">
        <v>6.3</v>
      </c>
      <c r="T133" s="5">
        <v>60</v>
      </c>
      <c r="U133" s="5" t="s">
        <v>241</v>
      </c>
      <c r="V133" s="5">
        <v>1120</v>
      </c>
      <c r="W133" s="2">
        <f t="shared" ref="W133:W138" si="14">500*4*3.14159265*6.3*6.3/4/(250-2*S133)/(250-2*6.3)/T133*100</f>
        <v>1.8436916798515439</v>
      </c>
      <c r="X133" s="2" t="s">
        <v>165</v>
      </c>
      <c r="Y133" s="5">
        <v>160.19999999999999</v>
      </c>
      <c r="Z133" s="5">
        <v>1293.3</v>
      </c>
      <c r="AA133" s="3"/>
      <c r="AB133" s="2"/>
      <c r="AC133" s="5">
        <v>64.599999999999994</v>
      </c>
      <c r="AD133" s="2">
        <v>42.4</v>
      </c>
      <c r="AE133" s="2"/>
      <c r="AF133" s="2">
        <f>Y133*Z133/1000</f>
        <v>207.18665999999996</v>
      </c>
      <c r="AG133" s="2"/>
      <c r="AH133" s="2"/>
    </row>
    <row r="134" spans="1:34" x14ac:dyDescent="0.2">
      <c r="A134" s="4">
        <v>132</v>
      </c>
      <c r="B134" s="5" t="s">
        <v>239</v>
      </c>
      <c r="C134" s="5" t="s">
        <v>243</v>
      </c>
      <c r="D134" s="5">
        <v>300</v>
      </c>
      <c r="E134" s="5">
        <v>300</v>
      </c>
      <c r="F134" s="5">
        <v>25</v>
      </c>
      <c r="G134" s="5">
        <v>1550</v>
      </c>
      <c r="H134" s="5">
        <v>750</v>
      </c>
      <c r="I134" s="5">
        <v>16</v>
      </c>
      <c r="J134" s="5">
        <v>12</v>
      </c>
      <c r="K134" s="5">
        <v>483</v>
      </c>
      <c r="L134" s="5">
        <v>0</v>
      </c>
      <c r="M134" s="5">
        <v>0</v>
      </c>
      <c r="N134" s="5">
        <v>0</v>
      </c>
      <c r="O134" s="5" t="s">
        <v>62</v>
      </c>
      <c r="P134" s="2">
        <v>2.98</v>
      </c>
      <c r="Q134" s="5">
        <v>4</v>
      </c>
      <c r="R134" s="5">
        <v>4</v>
      </c>
      <c r="S134" s="5">
        <v>6.3</v>
      </c>
      <c r="T134" s="5">
        <v>60</v>
      </c>
      <c r="U134" s="5" t="s">
        <v>241</v>
      </c>
      <c r="V134" s="5">
        <v>1120</v>
      </c>
      <c r="W134" s="2">
        <f t="shared" si="14"/>
        <v>1.8436916798515439</v>
      </c>
      <c r="X134" s="2" t="s">
        <v>171</v>
      </c>
      <c r="Y134" s="5">
        <v>106.8</v>
      </c>
      <c r="Z134" s="5">
        <v>2089.1999999999998</v>
      </c>
      <c r="AA134" s="3"/>
      <c r="AB134" s="2"/>
      <c r="AC134" s="5">
        <v>72.599999999999994</v>
      </c>
      <c r="AD134" s="2">
        <v>46.7</v>
      </c>
      <c r="AE134" s="2"/>
      <c r="AF134" s="2">
        <f>Y134*Z134/1000</f>
        <v>223.12655999999996</v>
      </c>
      <c r="AG134" s="2"/>
      <c r="AH134" s="2"/>
    </row>
    <row r="135" spans="1:34" x14ac:dyDescent="0.2">
      <c r="A135" s="4">
        <v>133</v>
      </c>
      <c r="B135" s="5" t="s">
        <v>239</v>
      </c>
      <c r="C135" s="5" t="s">
        <v>244</v>
      </c>
      <c r="D135" s="5">
        <v>300</v>
      </c>
      <c r="E135" s="5">
        <v>300</v>
      </c>
      <c r="F135" s="5">
        <v>25</v>
      </c>
      <c r="G135" s="5">
        <v>1550</v>
      </c>
      <c r="H135" s="5">
        <v>750</v>
      </c>
      <c r="I135" s="5">
        <v>16</v>
      </c>
      <c r="J135" s="5">
        <v>12</v>
      </c>
      <c r="K135" s="5">
        <v>483</v>
      </c>
      <c r="L135" s="5">
        <v>0</v>
      </c>
      <c r="M135" s="5">
        <v>0</v>
      </c>
      <c r="N135" s="5">
        <v>0</v>
      </c>
      <c r="O135" s="5" t="s">
        <v>62</v>
      </c>
      <c r="P135" s="2">
        <v>2.98</v>
      </c>
      <c r="Q135" s="5">
        <v>4</v>
      </c>
      <c r="R135" s="5">
        <v>4</v>
      </c>
      <c r="S135" s="5">
        <v>6.3</v>
      </c>
      <c r="T135" s="5">
        <v>40</v>
      </c>
      <c r="U135" s="5" t="s">
        <v>241</v>
      </c>
      <c r="V135" s="5">
        <v>1120</v>
      </c>
      <c r="W135" s="2">
        <f t="shared" si="14"/>
        <v>2.765537519777316</v>
      </c>
      <c r="X135" s="2" t="s">
        <v>171</v>
      </c>
      <c r="Y135" s="5">
        <v>213.6</v>
      </c>
      <c r="Z135" s="5">
        <v>1106.0999999999999</v>
      </c>
      <c r="AA135" s="3"/>
      <c r="AB135" s="2"/>
      <c r="AC135" s="5">
        <v>61.8</v>
      </c>
      <c r="AD135" s="2">
        <v>40.6</v>
      </c>
      <c r="AE135" s="2"/>
      <c r="AF135" s="2">
        <f>Y135*Z135/1000</f>
        <v>236.26295999999996</v>
      </c>
      <c r="AG135" s="2"/>
      <c r="AH135" s="2"/>
    </row>
    <row r="136" spans="1:34" x14ac:dyDescent="0.2">
      <c r="A136" s="4">
        <v>134</v>
      </c>
      <c r="B136" s="5" t="s">
        <v>239</v>
      </c>
      <c r="C136" s="5" t="s">
        <v>245</v>
      </c>
      <c r="D136" s="5">
        <v>300</v>
      </c>
      <c r="E136" s="5">
        <v>300</v>
      </c>
      <c r="F136" s="5">
        <v>25</v>
      </c>
      <c r="G136" s="5">
        <v>1550</v>
      </c>
      <c r="H136" s="5">
        <v>750</v>
      </c>
      <c r="I136" s="5">
        <v>16</v>
      </c>
      <c r="J136" s="5">
        <v>12</v>
      </c>
      <c r="K136" s="5">
        <v>483</v>
      </c>
      <c r="L136" s="5">
        <v>0</v>
      </c>
      <c r="M136" s="5">
        <v>0</v>
      </c>
      <c r="N136" s="5">
        <v>0</v>
      </c>
      <c r="O136" s="5" t="s">
        <v>62</v>
      </c>
      <c r="P136" s="2">
        <v>2.98</v>
      </c>
      <c r="Q136" s="5">
        <v>4</v>
      </c>
      <c r="R136" s="5">
        <v>4</v>
      </c>
      <c r="S136" s="5">
        <v>6.3</v>
      </c>
      <c r="T136" s="5">
        <v>40</v>
      </c>
      <c r="U136" s="5" t="s">
        <v>241</v>
      </c>
      <c r="V136" s="5">
        <v>1120</v>
      </c>
      <c r="W136" s="2">
        <f t="shared" si="14"/>
        <v>2.765537519777316</v>
      </c>
      <c r="X136" s="2" t="s">
        <v>171</v>
      </c>
      <c r="Y136" s="5">
        <v>160.19999999999999</v>
      </c>
      <c r="Z136" s="5">
        <v>1429.5</v>
      </c>
      <c r="AA136" s="3"/>
      <c r="AB136" s="2"/>
      <c r="AC136" s="5">
        <v>67.77</v>
      </c>
      <c r="AD136" s="2">
        <v>43.6</v>
      </c>
      <c r="AE136" s="2"/>
      <c r="AF136" s="2">
        <f>Y136*Z136/1000</f>
        <v>229.0059</v>
      </c>
      <c r="AG136" s="2"/>
      <c r="AH136" s="2"/>
    </row>
    <row r="137" spans="1:34" x14ac:dyDescent="0.2">
      <c r="A137" s="4">
        <v>135</v>
      </c>
      <c r="B137" s="5" t="s">
        <v>239</v>
      </c>
      <c r="C137" s="5" t="s">
        <v>246</v>
      </c>
      <c r="D137" s="5">
        <v>300</v>
      </c>
      <c r="E137" s="5">
        <v>300</v>
      </c>
      <c r="F137" s="5">
        <v>25</v>
      </c>
      <c r="G137" s="5">
        <v>1550</v>
      </c>
      <c r="H137" s="5">
        <v>750</v>
      </c>
      <c r="I137" s="5">
        <v>16</v>
      </c>
      <c r="J137" s="5">
        <v>12</v>
      </c>
      <c r="K137" s="5">
        <v>483</v>
      </c>
      <c r="L137" s="5">
        <v>0</v>
      </c>
      <c r="M137" s="5">
        <v>0</v>
      </c>
      <c r="N137" s="5">
        <v>0</v>
      </c>
      <c r="O137" s="5" t="s">
        <v>62</v>
      </c>
      <c r="P137" s="2">
        <v>2.98</v>
      </c>
      <c r="Q137" s="5">
        <v>4</v>
      </c>
      <c r="R137" s="5">
        <v>4</v>
      </c>
      <c r="S137" s="5">
        <v>6.3</v>
      </c>
      <c r="T137" s="5">
        <v>40</v>
      </c>
      <c r="U137" s="5" t="s">
        <v>241</v>
      </c>
      <c r="V137" s="5">
        <v>1120</v>
      </c>
      <c r="W137" s="2">
        <f t="shared" si="14"/>
        <v>2.765537519777316</v>
      </c>
      <c r="X137" s="2" t="s">
        <v>171</v>
      </c>
      <c r="Y137" s="5">
        <v>106.8</v>
      </c>
      <c r="Z137" s="5">
        <v>2131.5</v>
      </c>
      <c r="AA137" s="3"/>
      <c r="AB137" s="2"/>
      <c r="AC137" s="5">
        <v>66.3</v>
      </c>
      <c r="AD137" s="2">
        <v>43.1</v>
      </c>
      <c r="AE137" s="2"/>
      <c r="AF137" s="2">
        <f>Y137*Z137/1000</f>
        <v>227.64419999999998</v>
      </c>
      <c r="AG137" s="2"/>
      <c r="AH137" s="2"/>
    </row>
    <row r="138" spans="1:34" x14ac:dyDescent="0.2">
      <c r="A138" s="4">
        <v>136</v>
      </c>
      <c r="B138" s="5" t="s">
        <v>239</v>
      </c>
      <c r="C138" s="5" t="s">
        <v>247</v>
      </c>
      <c r="D138" s="5">
        <v>300</v>
      </c>
      <c r="E138" s="5">
        <v>300</v>
      </c>
      <c r="F138" s="5">
        <v>25</v>
      </c>
      <c r="G138" s="5">
        <v>1550</v>
      </c>
      <c r="H138" s="5">
        <v>750</v>
      </c>
      <c r="I138" s="5">
        <v>16</v>
      </c>
      <c r="J138" s="5">
        <v>12</v>
      </c>
      <c r="K138" s="5">
        <v>483</v>
      </c>
      <c r="L138" s="5">
        <v>0</v>
      </c>
      <c r="M138" s="5">
        <v>0</v>
      </c>
      <c r="N138" s="5">
        <v>0</v>
      </c>
      <c r="O138" s="5" t="s">
        <v>62</v>
      </c>
      <c r="P138" s="2">
        <v>2.98</v>
      </c>
      <c r="Q138" s="5">
        <v>4</v>
      </c>
      <c r="R138" s="5">
        <v>4</v>
      </c>
      <c r="S138" s="5">
        <v>6.3</v>
      </c>
      <c r="T138" s="5">
        <v>40</v>
      </c>
      <c r="U138" s="5" t="s">
        <v>241</v>
      </c>
      <c r="V138" s="5">
        <v>1120</v>
      </c>
      <c r="W138" s="2">
        <f t="shared" si="14"/>
        <v>2.765537519777316</v>
      </c>
      <c r="X138" s="2" t="s">
        <v>171</v>
      </c>
      <c r="Y138" s="5">
        <v>53.4</v>
      </c>
      <c r="Z138" s="5">
        <v>3202.2</v>
      </c>
      <c r="AA138" s="3"/>
      <c r="AB138" s="2"/>
      <c r="AC138" s="5">
        <v>84</v>
      </c>
      <c r="AD138" s="2">
        <v>52.7</v>
      </c>
      <c r="AE138" s="2"/>
      <c r="AF138" s="2">
        <f>Y138*Z138/1000</f>
        <v>170.99747999999997</v>
      </c>
      <c r="AG138" s="2"/>
      <c r="AH138" s="2"/>
    </row>
    <row r="139" spans="1:34" x14ac:dyDescent="0.2">
      <c r="A139" s="4">
        <v>137</v>
      </c>
      <c r="B139" s="5" t="s">
        <v>239</v>
      </c>
      <c r="C139" s="5" t="s">
        <v>248</v>
      </c>
      <c r="D139" s="5">
        <v>300</v>
      </c>
      <c r="E139" s="5">
        <v>300</v>
      </c>
      <c r="F139" s="5">
        <v>25</v>
      </c>
      <c r="G139" s="5">
        <v>1550</v>
      </c>
      <c r="H139" s="5">
        <v>750</v>
      </c>
      <c r="I139" s="5">
        <v>16</v>
      </c>
      <c r="J139" s="5">
        <v>12</v>
      </c>
      <c r="K139" s="5">
        <v>483</v>
      </c>
      <c r="L139" s="5">
        <v>0</v>
      </c>
      <c r="M139" s="5">
        <v>0</v>
      </c>
      <c r="N139" s="5">
        <v>0</v>
      </c>
      <c r="O139" s="5" t="s">
        <v>62</v>
      </c>
      <c r="P139" s="2">
        <v>2.98</v>
      </c>
      <c r="Q139" s="11" t="s">
        <v>249</v>
      </c>
      <c r="R139" s="11"/>
      <c r="S139" s="5">
        <v>6.3</v>
      </c>
      <c r="T139" s="5">
        <v>60</v>
      </c>
      <c r="U139" s="5" t="s">
        <v>241</v>
      </c>
      <c r="V139" s="5">
        <v>1120</v>
      </c>
      <c r="W139" s="2">
        <v>2.3503400000000001</v>
      </c>
      <c r="X139" s="2" t="s">
        <v>171</v>
      </c>
      <c r="Y139" s="5">
        <v>213.6</v>
      </c>
      <c r="Z139" s="5">
        <v>3254.2</v>
      </c>
      <c r="AA139" s="3"/>
      <c r="AB139" s="2"/>
      <c r="AC139" s="5">
        <v>72.8</v>
      </c>
      <c r="AD139" s="2">
        <v>46.8</v>
      </c>
      <c r="AE139" s="2"/>
      <c r="AF139" s="2">
        <f>Y139*Z139/1000</f>
        <v>695.09712000000002</v>
      </c>
      <c r="AG139" s="2"/>
      <c r="AH139" s="2"/>
    </row>
    <row r="140" spans="1:34" x14ac:dyDescent="0.2">
      <c r="A140" s="4">
        <v>138</v>
      </c>
      <c r="B140" s="5" t="s">
        <v>239</v>
      </c>
      <c r="C140" s="5" t="s">
        <v>250</v>
      </c>
      <c r="D140" s="5">
        <v>300</v>
      </c>
      <c r="E140" s="5">
        <v>300</v>
      </c>
      <c r="F140" s="5">
        <v>25</v>
      </c>
      <c r="G140" s="5">
        <v>1550</v>
      </c>
      <c r="H140" s="5">
        <v>750</v>
      </c>
      <c r="I140" s="5">
        <v>16</v>
      </c>
      <c r="J140" s="5">
        <v>12</v>
      </c>
      <c r="K140" s="5">
        <v>483</v>
      </c>
      <c r="L140" s="5">
        <v>0</v>
      </c>
      <c r="M140" s="5">
        <v>0</v>
      </c>
      <c r="N140" s="5">
        <v>0</v>
      </c>
      <c r="O140" s="5" t="s">
        <v>62</v>
      </c>
      <c r="P140" s="2">
        <v>2.98</v>
      </c>
      <c r="Q140" s="11" t="s">
        <v>249</v>
      </c>
      <c r="R140" s="11"/>
      <c r="S140" s="5">
        <v>6.3</v>
      </c>
      <c r="T140" s="5">
        <v>40</v>
      </c>
      <c r="U140" s="5" t="s">
        <v>241</v>
      </c>
      <c r="V140" s="5">
        <v>1120</v>
      </c>
      <c r="W140" s="2">
        <v>3.5255000000000001</v>
      </c>
      <c r="X140" s="2" t="s">
        <v>171</v>
      </c>
      <c r="Y140" s="5">
        <v>53.4</v>
      </c>
      <c r="Z140" s="5">
        <v>3432.8</v>
      </c>
      <c r="AA140" s="3"/>
      <c r="AB140" s="2"/>
      <c r="AC140" s="5">
        <v>66.900000000000006</v>
      </c>
      <c r="AD140" s="2">
        <v>43.5</v>
      </c>
      <c r="AE140" s="2"/>
      <c r="AF140" s="2">
        <f>Y140*Z140/1000</f>
        <v>183.31152000000003</v>
      </c>
      <c r="AG140" s="2"/>
      <c r="AH140" s="2"/>
    </row>
    <row r="141" spans="1:34" x14ac:dyDescent="0.2">
      <c r="A141" s="4">
        <v>139</v>
      </c>
      <c r="B141" s="5" t="s">
        <v>251</v>
      </c>
      <c r="C141" s="5" t="s">
        <v>252</v>
      </c>
      <c r="D141" s="5">
        <v>350</v>
      </c>
      <c r="E141" s="5">
        <v>200</v>
      </c>
      <c r="F141" s="7"/>
      <c r="G141" s="5">
        <v>2200</v>
      </c>
      <c r="H141" s="5">
        <v>800</v>
      </c>
      <c r="I141" s="5">
        <v>12</v>
      </c>
      <c r="J141" s="5">
        <v>6</v>
      </c>
      <c r="K141" s="5">
        <v>518.1</v>
      </c>
      <c r="L141" s="5">
        <v>0</v>
      </c>
      <c r="M141" s="5">
        <v>0</v>
      </c>
      <c r="N141" s="5">
        <v>0</v>
      </c>
      <c r="O141" s="5" t="s">
        <v>235</v>
      </c>
      <c r="P141" s="5">
        <v>0.97</v>
      </c>
      <c r="Q141" s="5">
        <v>2</v>
      </c>
      <c r="R141" s="5">
        <v>2</v>
      </c>
      <c r="S141" s="5">
        <v>6</v>
      </c>
      <c r="T141" s="5">
        <v>150</v>
      </c>
      <c r="U141" s="5" t="s">
        <v>253</v>
      </c>
      <c r="V141" s="8"/>
      <c r="W141" s="2">
        <v>0.426846820652174</v>
      </c>
      <c r="X141" s="2" t="s">
        <v>203</v>
      </c>
      <c r="Y141" s="5">
        <v>210</v>
      </c>
      <c r="Z141" s="5">
        <v>730</v>
      </c>
      <c r="AA141" s="3"/>
      <c r="AB141" s="2"/>
      <c r="AC141" s="2">
        <v>69.254999999999995</v>
      </c>
      <c r="AD141" s="2">
        <v>46.4</v>
      </c>
      <c r="AE141" s="2"/>
      <c r="AF141" s="2">
        <f>Y141*Z141/1000</f>
        <v>153.30000000000001</v>
      </c>
      <c r="AG141" s="2"/>
      <c r="AH141" s="2"/>
    </row>
    <row r="142" spans="1:34" x14ac:dyDescent="0.2">
      <c r="A142" s="4">
        <v>140</v>
      </c>
      <c r="B142" s="5" t="s">
        <v>251</v>
      </c>
      <c r="C142" s="5" t="s">
        <v>254</v>
      </c>
      <c r="D142" s="5">
        <v>350</v>
      </c>
      <c r="E142" s="5">
        <v>200</v>
      </c>
      <c r="F142" s="7"/>
      <c r="G142" s="5">
        <v>2200</v>
      </c>
      <c r="H142" s="5">
        <v>800</v>
      </c>
      <c r="I142" s="5">
        <v>16</v>
      </c>
      <c r="J142" s="5">
        <v>6</v>
      </c>
      <c r="K142" s="5">
        <v>515.29999999999995</v>
      </c>
      <c r="L142" s="5">
        <v>0</v>
      </c>
      <c r="M142" s="5">
        <v>0</v>
      </c>
      <c r="N142" s="5">
        <v>0</v>
      </c>
      <c r="O142" s="5" t="s">
        <v>235</v>
      </c>
      <c r="P142" s="5">
        <v>1.7</v>
      </c>
      <c r="Q142" s="5">
        <v>2</v>
      </c>
      <c r="R142" s="5">
        <v>2</v>
      </c>
      <c r="S142" s="5">
        <v>6</v>
      </c>
      <c r="T142" s="5">
        <v>150</v>
      </c>
      <c r="U142" s="5" t="s">
        <v>253</v>
      </c>
      <c r="V142" s="8"/>
      <c r="W142" s="2">
        <v>0.42684682065217389</v>
      </c>
      <c r="X142" s="2" t="s">
        <v>203</v>
      </c>
      <c r="Y142" s="5">
        <v>230</v>
      </c>
      <c r="Z142" s="5">
        <v>800</v>
      </c>
      <c r="AA142" s="3"/>
      <c r="AB142" s="2"/>
      <c r="AC142" s="2">
        <v>67.734999999999999</v>
      </c>
      <c r="AD142" s="2">
        <v>45.3</v>
      </c>
      <c r="AE142" s="2"/>
      <c r="AF142" s="2">
        <f>Y142*Z142/1000</f>
        <v>184</v>
      </c>
      <c r="AG142" s="2"/>
      <c r="AH142" s="2"/>
    </row>
    <row r="143" spans="1:34" x14ac:dyDescent="0.2">
      <c r="A143" s="4">
        <v>141</v>
      </c>
      <c r="B143" s="5" t="s">
        <v>255</v>
      </c>
      <c r="C143" s="5" t="s">
        <v>258</v>
      </c>
      <c r="D143" s="5">
        <v>350</v>
      </c>
      <c r="E143" s="5">
        <v>200</v>
      </c>
      <c r="F143" s="7"/>
      <c r="G143" s="5">
        <v>2200</v>
      </c>
      <c r="H143" s="5">
        <v>800</v>
      </c>
      <c r="I143" s="5">
        <v>16</v>
      </c>
      <c r="J143" s="5">
        <v>6</v>
      </c>
      <c r="K143" s="5">
        <v>515.29999999999995</v>
      </c>
      <c r="L143" s="5">
        <v>0</v>
      </c>
      <c r="M143" s="5">
        <v>0</v>
      </c>
      <c r="N143" s="5">
        <v>0</v>
      </c>
      <c r="O143" s="5" t="s">
        <v>235</v>
      </c>
      <c r="P143" s="5">
        <v>1.7</v>
      </c>
      <c r="Q143" s="5">
        <v>2</v>
      </c>
      <c r="R143" s="5">
        <v>2</v>
      </c>
      <c r="S143" s="5">
        <v>6</v>
      </c>
      <c r="T143" s="5">
        <v>150</v>
      </c>
      <c r="U143" s="5" t="s">
        <v>256</v>
      </c>
      <c r="V143" s="8"/>
      <c r="W143" s="2">
        <v>0.42684682065217389</v>
      </c>
      <c r="X143" s="2" t="s">
        <v>257</v>
      </c>
      <c r="Y143" s="5">
        <v>210</v>
      </c>
      <c r="Z143" s="5">
        <v>920</v>
      </c>
      <c r="AA143" s="3"/>
      <c r="AB143" s="2"/>
      <c r="AC143" s="2">
        <v>68.78</v>
      </c>
      <c r="AD143" s="2">
        <v>46</v>
      </c>
      <c r="AE143" s="2"/>
      <c r="AF143" s="2">
        <f>Y143*Z143/1000</f>
        <v>193.2</v>
      </c>
      <c r="AG143" s="2"/>
      <c r="AH143" s="2"/>
    </row>
    <row r="144" spans="1:34" x14ac:dyDescent="0.2">
      <c r="A144" s="4">
        <v>142</v>
      </c>
      <c r="B144" s="5" t="s">
        <v>255</v>
      </c>
      <c r="C144" s="5" t="s">
        <v>259</v>
      </c>
      <c r="D144" s="5">
        <v>350</v>
      </c>
      <c r="E144" s="5">
        <v>200</v>
      </c>
      <c r="F144" s="7"/>
      <c r="G144" s="5">
        <v>2200</v>
      </c>
      <c r="H144" s="5">
        <v>800</v>
      </c>
      <c r="I144" s="5">
        <v>12</v>
      </c>
      <c r="J144" s="5">
        <v>6</v>
      </c>
      <c r="K144" s="5">
        <v>518.1</v>
      </c>
      <c r="L144" s="5">
        <v>0</v>
      </c>
      <c r="M144" s="5">
        <v>0</v>
      </c>
      <c r="N144" s="5">
        <v>0</v>
      </c>
      <c r="O144" s="5" t="s">
        <v>235</v>
      </c>
      <c r="P144" s="5">
        <v>0.97</v>
      </c>
      <c r="Q144" s="5">
        <v>2</v>
      </c>
      <c r="R144" s="5">
        <v>2</v>
      </c>
      <c r="S144" s="5">
        <v>6</v>
      </c>
      <c r="T144" s="5">
        <v>150</v>
      </c>
      <c r="U144" s="5" t="s">
        <v>256</v>
      </c>
      <c r="V144" s="8"/>
      <c r="W144" s="2">
        <v>0.42684682065217389</v>
      </c>
      <c r="X144" s="2" t="s">
        <v>257</v>
      </c>
      <c r="Y144" s="5">
        <v>70</v>
      </c>
      <c r="Z144" s="5">
        <v>3000</v>
      </c>
      <c r="AA144" s="3"/>
      <c r="AB144" s="2"/>
      <c r="AC144" s="2">
        <v>71.059999999999988</v>
      </c>
      <c r="AD144" s="2">
        <v>47.6</v>
      </c>
      <c r="AE144" s="2"/>
      <c r="AF144" s="2">
        <f>Y144*Z144/1000</f>
        <v>210</v>
      </c>
      <c r="AG144" s="2"/>
      <c r="AH144" s="2"/>
    </row>
    <row r="145" spans="1:34" x14ac:dyDescent="0.2">
      <c r="A145" s="4">
        <v>143</v>
      </c>
      <c r="B145" s="5" t="s">
        <v>255</v>
      </c>
      <c r="C145" s="5" t="s">
        <v>260</v>
      </c>
      <c r="D145" s="5">
        <v>350</v>
      </c>
      <c r="E145" s="5">
        <v>200</v>
      </c>
      <c r="F145" s="7"/>
      <c r="G145" s="5">
        <v>2200</v>
      </c>
      <c r="H145" s="5">
        <v>800</v>
      </c>
      <c r="I145" s="5">
        <v>12</v>
      </c>
      <c r="J145" s="5">
        <v>6</v>
      </c>
      <c r="K145" s="5">
        <v>518.1</v>
      </c>
      <c r="L145" s="5">
        <v>0</v>
      </c>
      <c r="M145" s="5">
        <v>0</v>
      </c>
      <c r="N145" s="5">
        <v>0</v>
      </c>
      <c r="O145" s="5" t="s">
        <v>235</v>
      </c>
      <c r="P145" s="5">
        <v>0.97</v>
      </c>
      <c r="Q145" s="5">
        <v>2</v>
      </c>
      <c r="R145" s="5">
        <v>2</v>
      </c>
      <c r="S145" s="5">
        <v>6</v>
      </c>
      <c r="T145" s="5">
        <v>150</v>
      </c>
      <c r="U145" s="5" t="s">
        <v>256</v>
      </c>
      <c r="V145" s="8"/>
      <c r="W145" s="2">
        <v>0.42684682065217389</v>
      </c>
      <c r="X145" s="2" t="s">
        <v>257</v>
      </c>
      <c r="Y145" s="5">
        <v>130</v>
      </c>
      <c r="Z145" s="5">
        <v>1620</v>
      </c>
      <c r="AA145" s="3"/>
      <c r="AB145" s="2"/>
      <c r="AC145" s="2">
        <v>71.44</v>
      </c>
      <c r="AD145" s="2">
        <v>47.5</v>
      </c>
      <c r="AE145" s="2"/>
      <c r="AF145" s="2">
        <f>Y145*Z145/1000</f>
        <v>210.6</v>
      </c>
      <c r="AG145" s="2"/>
      <c r="AH145" s="2"/>
    </row>
    <row r="146" spans="1:34" x14ac:dyDescent="0.2">
      <c r="A146" s="4">
        <v>144</v>
      </c>
      <c r="B146" s="5" t="s">
        <v>255</v>
      </c>
      <c r="C146" s="5" t="s">
        <v>261</v>
      </c>
      <c r="D146" s="5">
        <v>350</v>
      </c>
      <c r="E146" s="5">
        <v>200</v>
      </c>
      <c r="F146" s="7"/>
      <c r="G146" s="5">
        <v>2200</v>
      </c>
      <c r="H146" s="5">
        <v>800</v>
      </c>
      <c r="I146" s="5">
        <v>16</v>
      </c>
      <c r="J146" s="5">
        <v>6</v>
      </c>
      <c r="K146" s="5">
        <v>515.29999999999995</v>
      </c>
      <c r="L146" s="5">
        <v>0</v>
      </c>
      <c r="M146" s="5">
        <v>0</v>
      </c>
      <c r="N146" s="5">
        <v>0</v>
      </c>
      <c r="O146" s="5" t="s">
        <v>235</v>
      </c>
      <c r="P146" s="5">
        <v>1.7</v>
      </c>
      <c r="Q146" s="5">
        <v>2</v>
      </c>
      <c r="R146" s="5">
        <v>2</v>
      </c>
      <c r="S146" s="5">
        <v>6</v>
      </c>
      <c r="T146" s="5">
        <v>150</v>
      </c>
      <c r="U146" s="5" t="s">
        <v>256</v>
      </c>
      <c r="V146" s="8"/>
      <c r="W146" s="2">
        <v>0.42684682065217389</v>
      </c>
      <c r="X146" s="2" t="s">
        <v>257</v>
      </c>
      <c r="Y146" s="5">
        <v>70</v>
      </c>
      <c r="Z146" s="5">
        <v>2860</v>
      </c>
      <c r="AA146" s="3"/>
      <c r="AB146" s="2"/>
      <c r="AC146" s="2">
        <v>67.355000000000004</v>
      </c>
      <c r="AD146" s="2">
        <v>45.1</v>
      </c>
      <c r="AE146" s="2"/>
      <c r="AF146" s="2">
        <f>Y146*Z146/1000</f>
        <v>200.2</v>
      </c>
      <c r="AG146" s="2"/>
      <c r="AH146" s="2"/>
    </row>
    <row r="147" spans="1:34" ht="30" x14ac:dyDescent="0.2">
      <c r="A147" s="4">
        <v>145</v>
      </c>
      <c r="B147" s="5" t="s">
        <v>262</v>
      </c>
      <c r="C147" s="12" t="s">
        <v>263</v>
      </c>
      <c r="D147" s="5">
        <v>350</v>
      </c>
      <c r="E147" s="5">
        <v>350</v>
      </c>
      <c r="F147" s="5">
        <v>25</v>
      </c>
      <c r="G147" s="5">
        <v>1275</v>
      </c>
      <c r="H147" s="5">
        <v>675</v>
      </c>
      <c r="I147" s="5">
        <v>12</v>
      </c>
      <c r="J147" s="5">
        <v>12</v>
      </c>
      <c r="K147" s="5">
        <v>525</v>
      </c>
      <c r="L147" s="5">
        <v>0</v>
      </c>
      <c r="M147" s="5">
        <v>0</v>
      </c>
      <c r="N147" s="5">
        <v>0</v>
      </c>
      <c r="O147" s="5"/>
      <c r="P147" s="5">
        <v>1.1100000000000001</v>
      </c>
      <c r="Q147" s="5">
        <v>4</v>
      </c>
      <c r="R147" s="5">
        <v>4</v>
      </c>
      <c r="S147" s="5">
        <v>8</v>
      </c>
      <c r="T147" s="5">
        <v>85</v>
      </c>
      <c r="U147" s="5"/>
      <c r="V147" s="5">
        <v>368</v>
      </c>
      <c r="W147" s="5">
        <v>1.57</v>
      </c>
      <c r="X147" s="5" t="s">
        <v>165</v>
      </c>
      <c r="Y147" s="2"/>
      <c r="Z147" s="2">
        <f>AD147*D147*E147*0.286/1000</f>
        <v>2462.9605000000001</v>
      </c>
      <c r="AA147" s="2"/>
      <c r="AB147" s="2"/>
      <c r="AC147" s="5">
        <v>98.6</v>
      </c>
      <c r="AD147" s="2">
        <v>70.3</v>
      </c>
      <c r="AE147" s="2"/>
      <c r="AF147" s="2">
        <f>AG147*AH147/1000</f>
        <v>550.20000000000005</v>
      </c>
      <c r="AG147" s="2">
        <v>1048</v>
      </c>
      <c r="AH147" s="2">
        <v>525</v>
      </c>
    </row>
    <row r="148" spans="1:34" ht="30" x14ac:dyDescent="0.2">
      <c r="A148" s="4">
        <v>146</v>
      </c>
      <c r="B148" s="5" t="s">
        <v>262</v>
      </c>
      <c r="C148" s="12" t="s">
        <v>264</v>
      </c>
      <c r="D148" s="5">
        <v>350</v>
      </c>
      <c r="E148" s="5">
        <v>350</v>
      </c>
      <c r="F148" s="5">
        <v>25</v>
      </c>
      <c r="G148" s="5">
        <v>1275</v>
      </c>
      <c r="H148" s="5">
        <v>675</v>
      </c>
      <c r="I148" s="5">
        <v>12</v>
      </c>
      <c r="J148" s="5">
        <v>12</v>
      </c>
      <c r="K148" s="5">
        <v>525</v>
      </c>
      <c r="L148" s="5">
        <v>0</v>
      </c>
      <c r="M148" s="5">
        <v>0</v>
      </c>
      <c r="N148" s="5">
        <v>0</v>
      </c>
      <c r="O148" s="5"/>
      <c r="P148" s="5">
        <v>1.1100000000000001</v>
      </c>
      <c r="Q148" s="5">
        <v>4</v>
      </c>
      <c r="R148" s="5">
        <v>4</v>
      </c>
      <c r="S148" s="5">
        <v>8</v>
      </c>
      <c r="T148" s="5">
        <v>75</v>
      </c>
      <c r="U148" s="5"/>
      <c r="V148" s="5">
        <v>368</v>
      </c>
      <c r="W148" s="5">
        <v>1.78</v>
      </c>
      <c r="X148" s="5" t="s">
        <v>165</v>
      </c>
      <c r="Y148" s="2"/>
      <c r="Z148" s="2">
        <f>AD148*D148*E148*0.343/1000</f>
        <v>2953.8302500000004</v>
      </c>
      <c r="AA148" s="2"/>
      <c r="AB148" s="2"/>
      <c r="AC148" s="5">
        <v>98.6</v>
      </c>
      <c r="AD148" s="2">
        <v>70.3</v>
      </c>
      <c r="AE148" s="2"/>
      <c r="AF148" s="2">
        <f t="shared" ref="AF148:AF160" si="15">AG148*AH148/1000</f>
        <v>614.25</v>
      </c>
      <c r="AG148" s="2">
        <v>1170</v>
      </c>
      <c r="AH148" s="2">
        <v>525</v>
      </c>
    </row>
    <row r="149" spans="1:34" ht="30" x14ac:dyDescent="0.2">
      <c r="A149" s="4">
        <v>147</v>
      </c>
      <c r="B149" s="5" t="s">
        <v>262</v>
      </c>
      <c r="C149" s="12" t="s">
        <v>265</v>
      </c>
      <c r="D149" s="5">
        <v>350</v>
      </c>
      <c r="E149" s="5">
        <v>350</v>
      </c>
      <c r="F149" s="5">
        <v>25</v>
      </c>
      <c r="G149" s="5">
        <v>1275</v>
      </c>
      <c r="H149" s="5">
        <v>675</v>
      </c>
      <c r="I149" s="5">
        <v>12</v>
      </c>
      <c r="J149" s="5">
        <v>12</v>
      </c>
      <c r="K149" s="5">
        <v>525</v>
      </c>
      <c r="L149" s="5">
        <v>0</v>
      </c>
      <c r="M149" s="5">
        <v>0</v>
      </c>
      <c r="N149" s="5">
        <v>0</v>
      </c>
      <c r="O149" s="5"/>
      <c r="P149" s="5">
        <v>1.1100000000000001</v>
      </c>
      <c r="Q149" s="5">
        <v>4</v>
      </c>
      <c r="R149" s="5">
        <v>4</v>
      </c>
      <c r="S149" s="5">
        <v>8</v>
      </c>
      <c r="T149" s="5">
        <v>85</v>
      </c>
      <c r="U149" s="5"/>
      <c r="V149" s="5">
        <v>368</v>
      </c>
      <c r="W149" s="5">
        <v>1.57</v>
      </c>
      <c r="X149" s="5" t="s">
        <v>171</v>
      </c>
      <c r="Y149" s="2"/>
      <c r="Z149" s="2">
        <f t="shared" ref="Z149" si="16">AD149*D149*E149*0.286/1000</f>
        <v>2361.3589999999999</v>
      </c>
      <c r="AA149" s="2"/>
      <c r="AB149" s="2"/>
      <c r="AC149" s="5">
        <v>94.4</v>
      </c>
      <c r="AD149" s="2">
        <v>67.400000000000006</v>
      </c>
      <c r="AE149" s="2"/>
      <c r="AF149" s="2">
        <f t="shared" si="15"/>
        <v>599.02499999999998</v>
      </c>
      <c r="AG149" s="2">
        <v>1141</v>
      </c>
      <c r="AH149" s="2">
        <v>525</v>
      </c>
    </row>
    <row r="150" spans="1:34" ht="30" x14ac:dyDescent="0.2">
      <c r="A150" s="4">
        <v>148</v>
      </c>
      <c r="B150" s="5" t="s">
        <v>262</v>
      </c>
      <c r="C150" s="12" t="s">
        <v>266</v>
      </c>
      <c r="D150" s="5">
        <v>350</v>
      </c>
      <c r="E150" s="5">
        <v>350</v>
      </c>
      <c r="F150" s="5">
        <v>25</v>
      </c>
      <c r="G150" s="5">
        <v>1275</v>
      </c>
      <c r="H150" s="5">
        <v>675</v>
      </c>
      <c r="I150" s="5">
        <v>12</v>
      </c>
      <c r="J150" s="5">
        <v>12</v>
      </c>
      <c r="K150" s="5">
        <v>525</v>
      </c>
      <c r="L150" s="5">
        <v>0</v>
      </c>
      <c r="M150" s="5">
        <v>0</v>
      </c>
      <c r="N150" s="5">
        <v>0</v>
      </c>
      <c r="O150" s="5"/>
      <c r="P150" s="5">
        <v>1.1100000000000001</v>
      </c>
      <c r="Q150" s="5">
        <v>4</v>
      </c>
      <c r="R150" s="5">
        <v>4</v>
      </c>
      <c r="S150" s="5">
        <v>8</v>
      </c>
      <c r="T150" s="5">
        <v>65</v>
      </c>
      <c r="U150" s="5"/>
      <c r="V150" s="5">
        <v>368</v>
      </c>
      <c r="W150" s="5">
        <v>2.0499999999999998</v>
      </c>
      <c r="X150" s="5" t="s">
        <v>171</v>
      </c>
      <c r="Y150" s="2"/>
      <c r="Z150" s="2">
        <f t="shared" ref="Z150" si="17">AD150*D150*E150*0.343/1000</f>
        <v>2928.6197499999998</v>
      </c>
      <c r="AA150" s="2"/>
      <c r="AB150" s="2"/>
      <c r="AC150" s="5">
        <v>97.7</v>
      </c>
      <c r="AD150" s="2">
        <v>69.7</v>
      </c>
      <c r="AE150" s="2"/>
      <c r="AF150" s="2">
        <f t="shared" si="15"/>
        <v>600.07500000000005</v>
      </c>
      <c r="AG150" s="2">
        <v>1143</v>
      </c>
      <c r="AH150" s="2">
        <v>525</v>
      </c>
    </row>
    <row r="151" spans="1:34" ht="30" x14ac:dyDescent="0.2">
      <c r="A151" s="4">
        <v>149</v>
      </c>
      <c r="B151" s="5" t="s">
        <v>262</v>
      </c>
      <c r="C151" s="12" t="s">
        <v>267</v>
      </c>
      <c r="D151" s="5">
        <v>350</v>
      </c>
      <c r="E151" s="5">
        <v>350</v>
      </c>
      <c r="F151" s="5">
        <v>25</v>
      </c>
      <c r="G151" s="5">
        <v>1275</v>
      </c>
      <c r="H151" s="5">
        <v>675</v>
      </c>
      <c r="I151" s="5">
        <v>20</v>
      </c>
      <c r="J151" s="5">
        <v>12</v>
      </c>
      <c r="K151" s="5">
        <v>509</v>
      </c>
      <c r="L151" s="5">
        <v>0</v>
      </c>
      <c r="M151" s="5">
        <v>0</v>
      </c>
      <c r="N151" s="5">
        <v>0</v>
      </c>
      <c r="O151" s="5"/>
      <c r="P151" s="5">
        <v>3.08</v>
      </c>
      <c r="Q151" s="5">
        <v>4</v>
      </c>
      <c r="R151" s="5">
        <v>4</v>
      </c>
      <c r="S151" s="5">
        <v>8</v>
      </c>
      <c r="T151" s="5">
        <v>75</v>
      </c>
      <c r="U151" s="5"/>
      <c r="V151" s="5">
        <v>368</v>
      </c>
      <c r="W151" s="5">
        <v>1.78</v>
      </c>
      <c r="X151" s="5" t="s">
        <v>171</v>
      </c>
      <c r="Y151" s="2"/>
      <c r="Z151" s="2">
        <f t="shared" ref="Z151" si="18">AD151*D151*E151*0.286/1000</f>
        <v>2392.8905</v>
      </c>
      <c r="AA151" s="2"/>
      <c r="AB151" s="2"/>
      <c r="AC151" s="5">
        <v>95.7</v>
      </c>
      <c r="AD151" s="2">
        <v>68.3</v>
      </c>
      <c r="AE151" s="2"/>
      <c r="AF151" s="2">
        <f t="shared" si="15"/>
        <v>670.42499999999995</v>
      </c>
      <c r="AG151" s="2">
        <v>1277</v>
      </c>
      <c r="AH151" s="2">
        <v>525</v>
      </c>
    </row>
    <row r="152" spans="1:34" ht="30" x14ac:dyDescent="0.2">
      <c r="A152" s="4">
        <v>150</v>
      </c>
      <c r="B152" s="5" t="s">
        <v>262</v>
      </c>
      <c r="C152" s="12" t="s">
        <v>268</v>
      </c>
      <c r="D152" s="5">
        <v>350</v>
      </c>
      <c r="E152" s="5">
        <v>350</v>
      </c>
      <c r="F152" s="5">
        <v>25</v>
      </c>
      <c r="G152" s="5">
        <v>1275</v>
      </c>
      <c r="H152" s="5">
        <v>675</v>
      </c>
      <c r="I152" s="5">
        <v>20</v>
      </c>
      <c r="J152" s="5">
        <v>12</v>
      </c>
      <c r="K152" s="5">
        <v>509</v>
      </c>
      <c r="L152" s="5">
        <v>0</v>
      </c>
      <c r="M152" s="5">
        <v>0</v>
      </c>
      <c r="N152" s="5">
        <v>0</v>
      </c>
      <c r="O152" s="5"/>
      <c r="P152" s="5">
        <v>3.08</v>
      </c>
      <c r="Q152" s="5">
        <v>4</v>
      </c>
      <c r="R152" s="5">
        <v>4</v>
      </c>
      <c r="S152" s="5">
        <v>8</v>
      </c>
      <c r="T152" s="5">
        <v>65</v>
      </c>
      <c r="U152" s="5"/>
      <c r="V152" s="5">
        <v>368</v>
      </c>
      <c r="W152" s="5">
        <v>2.0499999999999998</v>
      </c>
      <c r="X152" s="5" t="s">
        <v>171</v>
      </c>
      <c r="Y152" s="2"/>
      <c r="Z152" s="2">
        <f t="shared" ref="Z152" si="19">AD152*D152*E152*0.343/1000</f>
        <v>2966.4354999999996</v>
      </c>
      <c r="AA152" s="2"/>
      <c r="AB152" s="2"/>
      <c r="AC152" s="5">
        <v>99</v>
      </c>
      <c r="AD152" s="2">
        <v>70.599999999999994</v>
      </c>
      <c r="AE152" s="2"/>
      <c r="AF152" s="2">
        <f t="shared" si="15"/>
        <v>708.22500000000002</v>
      </c>
      <c r="AG152" s="2">
        <v>1349</v>
      </c>
      <c r="AH152" s="2">
        <v>525</v>
      </c>
    </row>
    <row r="153" spans="1:34" ht="30" x14ac:dyDescent="0.2">
      <c r="A153" s="4">
        <v>151</v>
      </c>
      <c r="B153" s="5" t="s">
        <v>262</v>
      </c>
      <c r="C153" s="12" t="s">
        <v>269</v>
      </c>
      <c r="D153" s="5">
        <v>350</v>
      </c>
      <c r="E153" s="5">
        <v>350</v>
      </c>
      <c r="F153" s="5">
        <v>25</v>
      </c>
      <c r="G153" s="5">
        <v>1275</v>
      </c>
      <c r="H153" s="5">
        <v>675</v>
      </c>
      <c r="I153" s="5">
        <v>12</v>
      </c>
      <c r="J153" s="5">
        <v>12</v>
      </c>
      <c r="K153" s="5">
        <v>525</v>
      </c>
      <c r="L153" s="5">
        <v>0</v>
      </c>
      <c r="M153" s="5">
        <v>0</v>
      </c>
      <c r="N153" s="5">
        <v>0</v>
      </c>
      <c r="O153" s="5"/>
      <c r="P153" s="5">
        <v>1.1100000000000001</v>
      </c>
      <c r="Q153" s="5">
        <v>4</v>
      </c>
      <c r="R153" s="5">
        <v>4</v>
      </c>
      <c r="S153" s="5">
        <v>8</v>
      </c>
      <c r="T153" s="5">
        <v>65</v>
      </c>
      <c r="U153" s="5"/>
      <c r="V153" s="5">
        <v>368</v>
      </c>
      <c r="W153" s="5">
        <v>2.0499999999999998</v>
      </c>
      <c r="X153" s="5" t="s">
        <v>171</v>
      </c>
      <c r="Y153" s="2"/>
      <c r="Z153" s="2">
        <f>AD153*D153*E153*0.4/1000</f>
        <v>3444.7</v>
      </c>
      <c r="AA153" s="2"/>
      <c r="AB153" s="2"/>
      <c r="AC153" s="5">
        <v>98.6</v>
      </c>
      <c r="AD153" s="2">
        <v>70.3</v>
      </c>
      <c r="AE153" s="2"/>
      <c r="AF153" s="2">
        <f t="shared" si="15"/>
        <v>669.375</v>
      </c>
      <c r="AG153" s="2">
        <v>1275</v>
      </c>
      <c r="AH153" s="2">
        <v>525</v>
      </c>
    </row>
    <row r="154" spans="1:34" ht="27" x14ac:dyDescent="0.2">
      <c r="A154" s="4">
        <v>152</v>
      </c>
      <c r="B154" s="5" t="s">
        <v>262</v>
      </c>
      <c r="C154" s="13" t="s">
        <v>270</v>
      </c>
      <c r="D154" s="5">
        <v>350</v>
      </c>
      <c r="E154" s="5">
        <v>350</v>
      </c>
      <c r="F154" s="5">
        <v>25</v>
      </c>
      <c r="G154" s="5">
        <v>1275</v>
      </c>
      <c r="H154" s="5">
        <v>675</v>
      </c>
      <c r="I154" s="5">
        <v>12</v>
      </c>
      <c r="J154" s="5">
        <v>12</v>
      </c>
      <c r="K154" s="5">
        <v>525</v>
      </c>
      <c r="L154" s="5">
        <v>0</v>
      </c>
      <c r="M154" s="5">
        <v>0</v>
      </c>
      <c r="N154" s="5">
        <v>0</v>
      </c>
      <c r="O154" s="5"/>
      <c r="P154" s="5">
        <v>1.1100000000000001</v>
      </c>
      <c r="Q154" s="5">
        <v>4</v>
      </c>
      <c r="R154" s="5">
        <v>4</v>
      </c>
      <c r="S154" s="5">
        <v>8</v>
      </c>
      <c r="T154" s="5">
        <v>83</v>
      </c>
      <c r="U154" s="5"/>
      <c r="V154" s="5">
        <v>368</v>
      </c>
      <c r="W154" s="5">
        <v>1.6</v>
      </c>
      <c r="X154" s="5" t="s">
        <v>167</v>
      </c>
      <c r="Y154" s="2"/>
      <c r="Z154" s="2">
        <f>AD154*350*350*0.229/1000</f>
        <v>2117.9637499999999</v>
      </c>
      <c r="AA154" s="2"/>
      <c r="AB154" s="2"/>
      <c r="AC154" s="5">
        <v>105.8</v>
      </c>
      <c r="AD154" s="2">
        <v>75.5</v>
      </c>
      <c r="AE154" s="2"/>
      <c r="AF154" s="2">
        <f t="shared" si="15"/>
        <v>480.9</v>
      </c>
      <c r="AG154" s="2">
        <v>916</v>
      </c>
      <c r="AH154" s="2">
        <v>525</v>
      </c>
    </row>
    <row r="155" spans="1:34" ht="27" x14ac:dyDescent="0.2">
      <c r="A155" s="4">
        <v>153</v>
      </c>
      <c r="B155" s="5" t="s">
        <v>262</v>
      </c>
      <c r="C155" s="13" t="s">
        <v>271</v>
      </c>
      <c r="D155" s="5">
        <v>350</v>
      </c>
      <c r="E155" s="5">
        <v>350</v>
      </c>
      <c r="F155" s="5">
        <v>25</v>
      </c>
      <c r="G155" s="5">
        <v>1275</v>
      </c>
      <c r="H155" s="5">
        <v>675</v>
      </c>
      <c r="I155" s="5">
        <v>12</v>
      </c>
      <c r="J155" s="5">
        <v>12</v>
      </c>
      <c r="K155" s="5">
        <v>525</v>
      </c>
      <c r="L155" s="5">
        <v>0</v>
      </c>
      <c r="M155" s="5">
        <v>0</v>
      </c>
      <c r="N155" s="5">
        <v>0</v>
      </c>
      <c r="O155" s="5"/>
      <c r="P155" s="5">
        <v>1.1100000000000001</v>
      </c>
      <c r="Q155" s="5">
        <v>4</v>
      </c>
      <c r="R155" s="5">
        <v>4</v>
      </c>
      <c r="S155" s="5">
        <v>8</v>
      </c>
      <c r="T155" s="5">
        <v>70</v>
      </c>
      <c r="U155" s="5"/>
      <c r="V155" s="5">
        <v>368</v>
      </c>
      <c r="W155" s="5">
        <v>1.9</v>
      </c>
      <c r="X155" s="5" t="s">
        <v>167</v>
      </c>
      <c r="Y155" s="2"/>
      <c r="Z155" s="2">
        <f>AD155*350*350*0.286/1000</f>
        <v>2645.1424999999999</v>
      </c>
      <c r="AA155" s="2"/>
      <c r="AB155" s="2"/>
      <c r="AC155" s="5">
        <v>105.8</v>
      </c>
      <c r="AD155" s="2">
        <v>75.5</v>
      </c>
      <c r="AE155" s="2"/>
      <c r="AF155" s="2">
        <f t="shared" si="15"/>
        <v>548.1</v>
      </c>
      <c r="AG155" s="2">
        <v>1044</v>
      </c>
      <c r="AH155" s="2">
        <v>525</v>
      </c>
    </row>
    <row r="156" spans="1:34" ht="27" x14ac:dyDescent="0.2">
      <c r="A156" s="4">
        <v>154</v>
      </c>
      <c r="B156" s="5" t="s">
        <v>262</v>
      </c>
      <c r="C156" s="13" t="s">
        <v>272</v>
      </c>
      <c r="D156" s="5">
        <v>350</v>
      </c>
      <c r="E156" s="5">
        <v>350</v>
      </c>
      <c r="F156" s="5">
        <v>25</v>
      </c>
      <c r="G156" s="5">
        <v>1275</v>
      </c>
      <c r="H156" s="5">
        <v>675</v>
      </c>
      <c r="I156" s="5">
        <v>12</v>
      </c>
      <c r="J156" s="5">
        <v>12</v>
      </c>
      <c r="K156" s="5">
        <v>525</v>
      </c>
      <c r="L156" s="5">
        <v>0</v>
      </c>
      <c r="M156" s="5">
        <v>0</v>
      </c>
      <c r="N156" s="5">
        <v>0</v>
      </c>
      <c r="O156" s="5"/>
      <c r="P156" s="5">
        <v>1.1100000000000001</v>
      </c>
      <c r="Q156" s="5">
        <v>4</v>
      </c>
      <c r="R156" s="5">
        <v>4</v>
      </c>
      <c r="S156" s="5">
        <v>8</v>
      </c>
      <c r="T156" s="5">
        <v>83</v>
      </c>
      <c r="U156" s="5"/>
      <c r="V156" s="5">
        <v>368</v>
      </c>
      <c r="W156" s="5">
        <v>1.6</v>
      </c>
      <c r="X156" s="5" t="s">
        <v>273</v>
      </c>
      <c r="Y156" s="2"/>
      <c r="Z156" s="2">
        <f t="shared" ref="Z156:Z159" si="20">AD156*350*350*0.286/1000</f>
        <v>2540.0374999999999</v>
      </c>
      <c r="AA156" s="2"/>
      <c r="AB156" s="2"/>
      <c r="AC156" s="5">
        <v>101.7</v>
      </c>
      <c r="AD156" s="2">
        <v>72.5</v>
      </c>
      <c r="AE156" s="2"/>
      <c r="AF156" s="2">
        <f t="shared" si="15"/>
        <v>538.65</v>
      </c>
      <c r="AG156" s="2">
        <v>1026</v>
      </c>
      <c r="AH156" s="2">
        <v>525</v>
      </c>
    </row>
    <row r="157" spans="1:34" ht="27" x14ac:dyDescent="0.2">
      <c r="A157" s="4">
        <v>155</v>
      </c>
      <c r="B157" s="5" t="s">
        <v>262</v>
      </c>
      <c r="C157" s="13" t="s">
        <v>274</v>
      </c>
      <c r="D157" s="5">
        <v>350</v>
      </c>
      <c r="E157" s="5">
        <v>350</v>
      </c>
      <c r="F157" s="5">
        <v>25</v>
      </c>
      <c r="G157" s="5">
        <v>1275</v>
      </c>
      <c r="H157" s="5">
        <v>675</v>
      </c>
      <c r="I157" s="5">
        <v>12</v>
      </c>
      <c r="J157" s="5">
        <v>12</v>
      </c>
      <c r="K157" s="5">
        <v>525</v>
      </c>
      <c r="L157" s="5">
        <v>0</v>
      </c>
      <c r="M157" s="5">
        <v>0</v>
      </c>
      <c r="N157" s="5">
        <v>0</v>
      </c>
      <c r="O157" s="5"/>
      <c r="P157" s="5">
        <v>1.1100000000000001</v>
      </c>
      <c r="Q157" s="5">
        <v>4</v>
      </c>
      <c r="R157" s="5">
        <v>4</v>
      </c>
      <c r="S157" s="5">
        <v>8</v>
      </c>
      <c r="T157" s="5">
        <v>62</v>
      </c>
      <c r="U157" s="5"/>
      <c r="V157" s="5">
        <v>368</v>
      </c>
      <c r="W157" s="5">
        <v>2.15</v>
      </c>
      <c r="X157" s="5" t="s">
        <v>273</v>
      </c>
      <c r="Y157" s="2"/>
      <c r="Z157" s="2">
        <f t="shared" si="20"/>
        <v>2589.0865000000003</v>
      </c>
      <c r="AA157" s="2"/>
      <c r="AB157" s="2"/>
      <c r="AC157" s="5">
        <v>103.6</v>
      </c>
      <c r="AD157" s="2">
        <v>73.900000000000006</v>
      </c>
      <c r="AE157" s="2"/>
      <c r="AF157" s="2">
        <f t="shared" si="15"/>
        <v>538.65</v>
      </c>
      <c r="AG157" s="2">
        <v>1026</v>
      </c>
      <c r="AH157" s="2">
        <v>525</v>
      </c>
    </row>
    <row r="158" spans="1:34" ht="27" x14ac:dyDescent="0.2">
      <c r="A158" s="4">
        <v>156</v>
      </c>
      <c r="B158" s="5" t="s">
        <v>262</v>
      </c>
      <c r="C158" s="13" t="s">
        <v>275</v>
      </c>
      <c r="D158" s="5">
        <v>350</v>
      </c>
      <c r="E158" s="5">
        <v>350</v>
      </c>
      <c r="F158" s="5">
        <v>25</v>
      </c>
      <c r="G158" s="5">
        <v>1275</v>
      </c>
      <c r="H158" s="5">
        <v>675</v>
      </c>
      <c r="I158" s="5">
        <v>20</v>
      </c>
      <c r="J158" s="5">
        <v>12</v>
      </c>
      <c r="K158" s="5">
        <v>509</v>
      </c>
      <c r="L158" s="5">
        <v>0</v>
      </c>
      <c r="M158" s="5">
        <v>0</v>
      </c>
      <c r="N158" s="5">
        <v>0</v>
      </c>
      <c r="O158" s="5"/>
      <c r="P158" s="5">
        <v>3.08</v>
      </c>
      <c r="Q158" s="5">
        <v>4</v>
      </c>
      <c r="R158" s="5">
        <v>4</v>
      </c>
      <c r="S158" s="5">
        <v>8</v>
      </c>
      <c r="T158" s="5">
        <v>70</v>
      </c>
      <c r="U158" s="5"/>
      <c r="V158" s="5">
        <v>368</v>
      </c>
      <c r="W158" s="5">
        <v>1.9</v>
      </c>
      <c r="X158" s="5" t="s">
        <v>273</v>
      </c>
      <c r="Y158" s="2"/>
      <c r="Z158" s="2">
        <f t="shared" si="20"/>
        <v>2617.1145000000001</v>
      </c>
      <c r="AA158" s="2"/>
      <c r="AB158" s="2"/>
      <c r="AC158" s="5">
        <v>104.7</v>
      </c>
      <c r="AD158" s="2">
        <v>74.7</v>
      </c>
      <c r="AE158" s="2"/>
      <c r="AF158" s="2">
        <f t="shared" si="15"/>
        <v>676.72500000000002</v>
      </c>
      <c r="AG158" s="2">
        <v>1289</v>
      </c>
      <c r="AH158" s="2">
        <v>525</v>
      </c>
    </row>
    <row r="159" spans="1:34" ht="27" x14ac:dyDescent="0.2">
      <c r="A159" s="4">
        <v>157</v>
      </c>
      <c r="B159" s="5" t="s">
        <v>262</v>
      </c>
      <c r="C159" s="13" t="s">
        <v>276</v>
      </c>
      <c r="D159" s="5">
        <v>350</v>
      </c>
      <c r="E159" s="5">
        <v>350</v>
      </c>
      <c r="F159" s="5">
        <v>25</v>
      </c>
      <c r="G159" s="5">
        <v>1275</v>
      </c>
      <c r="H159" s="5">
        <v>675</v>
      </c>
      <c r="I159" s="5">
        <v>20</v>
      </c>
      <c r="J159" s="5">
        <v>12</v>
      </c>
      <c r="K159" s="5">
        <v>509</v>
      </c>
      <c r="L159" s="5">
        <v>0</v>
      </c>
      <c r="M159" s="5">
        <v>0</v>
      </c>
      <c r="N159" s="5">
        <v>0</v>
      </c>
      <c r="O159" s="5"/>
      <c r="P159" s="5">
        <v>3.08</v>
      </c>
      <c r="Q159" s="5">
        <v>4</v>
      </c>
      <c r="R159" s="5">
        <v>4</v>
      </c>
      <c r="S159" s="5">
        <v>8</v>
      </c>
      <c r="T159" s="5">
        <v>62</v>
      </c>
      <c r="U159" s="5"/>
      <c r="V159" s="5">
        <v>368</v>
      </c>
      <c r="W159" s="5">
        <v>2.15</v>
      </c>
      <c r="X159" s="5" t="s">
        <v>273</v>
      </c>
      <c r="Y159" s="2"/>
      <c r="Z159" s="2">
        <f t="shared" si="20"/>
        <v>2599.5970000000002</v>
      </c>
      <c r="AA159" s="2"/>
      <c r="AB159" s="2"/>
      <c r="AC159" s="5">
        <v>104</v>
      </c>
      <c r="AD159" s="2">
        <v>74.2</v>
      </c>
      <c r="AE159" s="2"/>
      <c r="AF159" s="2">
        <f t="shared" si="15"/>
        <v>702.97500000000002</v>
      </c>
      <c r="AG159" s="2">
        <v>1339</v>
      </c>
      <c r="AH159" s="2">
        <v>525</v>
      </c>
    </row>
    <row r="160" spans="1:34" ht="27" x14ac:dyDescent="0.2">
      <c r="A160" s="4">
        <v>158</v>
      </c>
      <c r="B160" s="5" t="s">
        <v>262</v>
      </c>
      <c r="C160" s="13" t="s">
        <v>277</v>
      </c>
      <c r="D160" s="5">
        <v>350</v>
      </c>
      <c r="E160" s="5">
        <v>350</v>
      </c>
      <c r="F160" s="5">
        <v>25</v>
      </c>
      <c r="G160" s="5">
        <v>1275</v>
      </c>
      <c r="H160" s="5">
        <v>675</v>
      </c>
      <c r="I160" s="5">
        <v>12</v>
      </c>
      <c r="J160" s="5">
        <v>12</v>
      </c>
      <c r="K160" s="5">
        <v>525</v>
      </c>
      <c r="L160" s="5">
        <v>0</v>
      </c>
      <c r="M160" s="5">
        <v>0</v>
      </c>
      <c r="N160" s="5">
        <v>0</v>
      </c>
      <c r="O160" s="5"/>
      <c r="P160" s="5">
        <v>1.1100000000000001</v>
      </c>
      <c r="Q160" s="5">
        <v>4</v>
      </c>
      <c r="R160" s="5">
        <v>4</v>
      </c>
      <c r="S160" s="5">
        <v>8</v>
      </c>
      <c r="T160" s="5">
        <v>62</v>
      </c>
      <c r="U160" s="5"/>
      <c r="V160" s="5">
        <v>368</v>
      </c>
      <c r="W160" s="5">
        <v>2.15</v>
      </c>
      <c r="X160" s="5" t="s">
        <v>273</v>
      </c>
      <c r="Y160" s="2"/>
      <c r="Z160" s="2">
        <f>AD160*0.343*350*350/1000</f>
        <v>3172.3212500000004</v>
      </c>
      <c r="AA160" s="2"/>
      <c r="AB160" s="2"/>
      <c r="AC160" s="5">
        <v>105.8</v>
      </c>
      <c r="AD160" s="2">
        <v>75.5</v>
      </c>
      <c r="AE160" s="2"/>
      <c r="AF160" s="2">
        <f t="shared" si="15"/>
        <v>610.04999999999995</v>
      </c>
      <c r="AG160" s="2">
        <v>1162</v>
      </c>
      <c r="AH160" s="2">
        <v>525</v>
      </c>
    </row>
    <row r="161" spans="1:34" x14ac:dyDescent="0.2">
      <c r="A161" s="4">
        <v>159</v>
      </c>
      <c r="B161" s="2" t="s">
        <v>357</v>
      </c>
      <c r="C161" s="13" t="s">
        <v>302</v>
      </c>
      <c r="D161" s="5">
        <v>350</v>
      </c>
      <c r="E161" s="5">
        <v>350</v>
      </c>
      <c r="F161" s="5">
        <v>25</v>
      </c>
      <c r="G161" s="5">
        <v>1800</v>
      </c>
      <c r="H161" s="5">
        <v>1050</v>
      </c>
      <c r="I161" s="5">
        <v>12</v>
      </c>
      <c r="J161" s="5">
        <v>12</v>
      </c>
      <c r="K161" s="5">
        <v>525</v>
      </c>
      <c r="L161" s="5">
        <v>0</v>
      </c>
      <c r="M161" s="5">
        <v>0</v>
      </c>
      <c r="N161" s="5">
        <v>0</v>
      </c>
      <c r="O161" s="2"/>
      <c r="P161" s="2">
        <v>1.1100000000000001</v>
      </c>
      <c r="Q161" s="5">
        <v>4</v>
      </c>
      <c r="R161" s="5">
        <v>4</v>
      </c>
      <c r="S161" s="5">
        <v>8</v>
      </c>
      <c r="T161" s="5">
        <v>75</v>
      </c>
      <c r="U161" s="2"/>
      <c r="V161" s="5">
        <v>368</v>
      </c>
      <c r="W161" s="2">
        <v>1.5</v>
      </c>
      <c r="X161" s="5" t="s">
        <v>171</v>
      </c>
      <c r="Y161" s="2"/>
      <c r="Z161" s="2">
        <v>2913.2133333333336</v>
      </c>
      <c r="AA161" s="3"/>
      <c r="AB161" s="2"/>
      <c r="AC161" s="2">
        <v>97.183333333333337</v>
      </c>
      <c r="AD161" s="2"/>
      <c r="AE161" s="2"/>
      <c r="AF161" s="2">
        <v>685.44893386666661</v>
      </c>
      <c r="AG161" s="2">
        <v>585</v>
      </c>
      <c r="AH161" s="2">
        <v>1050</v>
      </c>
    </row>
    <row r="162" spans="1:34" x14ac:dyDescent="0.2">
      <c r="A162" s="4">
        <v>160</v>
      </c>
      <c r="B162" s="2" t="s">
        <v>357</v>
      </c>
      <c r="C162" s="13" t="s">
        <v>303</v>
      </c>
      <c r="D162" s="5">
        <v>350</v>
      </c>
      <c r="E162" s="5">
        <v>350</v>
      </c>
      <c r="F162" s="5">
        <v>25</v>
      </c>
      <c r="G162" s="5">
        <v>1800</v>
      </c>
      <c r="H162" s="5">
        <v>1050</v>
      </c>
      <c r="I162" s="5">
        <v>12</v>
      </c>
      <c r="J162" s="5">
        <v>12</v>
      </c>
      <c r="K162" s="5">
        <v>525</v>
      </c>
      <c r="L162" s="5">
        <v>0</v>
      </c>
      <c r="M162" s="5">
        <v>0</v>
      </c>
      <c r="N162" s="5">
        <v>0</v>
      </c>
      <c r="O162" s="2"/>
      <c r="P162" s="2">
        <v>1.1100000000000001</v>
      </c>
      <c r="Q162" s="5">
        <v>4</v>
      </c>
      <c r="R162" s="5">
        <v>4</v>
      </c>
      <c r="S162" s="5">
        <v>8</v>
      </c>
      <c r="T162" s="5">
        <v>65</v>
      </c>
      <c r="U162" s="2"/>
      <c r="V162" s="5">
        <v>368</v>
      </c>
      <c r="W162" s="2">
        <v>1.7000000000000002</v>
      </c>
      <c r="X162" s="5" t="s">
        <v>171</v>
      </c>
      <c r="Y162" s="2"/>
      <c r="Z162" s="2">
        <v>3397.333333333333</v>
      </c>
      <c r="AA162" s="3"/>
      <c r="AB162" s="2"/>
      <c r="AC162" s="2">
        <v>97.183333333333337</v>
      </c>
      <c r="AD162" s="2"/>
      <c r="AE162" s="2"/>
      <c r="AF162" s="2">
        <v>729.73301333333336</v>
      </c>
      <c r="AG162" s="2">
        <v>604</v>
      </c>
      <c r="AH162" s="2">
        <v>1050</v>
      </c>
    </row>
    <row r="163" spans="1:34" x14ac:dyDescent="0.2">
      <c r="A163" s="4">
        <v>161</v>
      </c>
      <c r="B163" s="2" t="s">
        <v>357</v>
      </c>
      <c r="C163" s="13" t="s">
        <v>304</v>
      </c>
      <c r="D163" s="5">
        <v>350</v>
      </c>
      <c r="E163" s="5">
        <v>350</v>
      </c>
      <c r="F163" s="5">
        <v>25</v>
      </c>
      <c r="G163" s="5">
        <v>1800</v>
      </c>
      <c r="H163" s="5">
        <v>1050</v>
      </c>
      <c r="I163" s="5">
        <v>12</v>
      </c>
      <c r="J163" s="5">
        <v>12</v>
      </c>
      <c r="K163" s="5">
        <v>525</v>
      </c>
      <c r="L163" s="5">
        <v>0</v>
      </c>
      <c r="M163" s="5">
        <v>0</v>
      </c>
      <c r="N163" s="5">
        <v>0</v>
      </c>
      <c r="O163" s="2"/>
      <c r="P163" s="2">
        <v>1.1100000000000001</v>
      </c>
      <c r="Q163" s="5">
        <v>4</v>
      </c>
      <c r="R163" s="5">
        <v>4</v>
      </c>
      <c r="S163" s="5">
        <v>8</v>
      </c>
      <c r="T163" s="5">
        <v>92</v>
      </c>
      <c r="U163" s="2"/>
      <c r="V163" s="5">
        <v>368</v>
      </c>
      <c r="W163" s="2">
        <v>1.21</v>
      </c>
      <c r="X163" s="5" t="s">
        <v>273</v>
      </c>
      <c r="Y163" s="2"/>
      <c r="Z163" s="2">
        <v>1551.860625</v>
      </c>
      <c r="AA163" s="3"/>
      <c r="AB163" s="2"/>
      <c r="AC163" s="2">
        <v>103.84999999999998</v>
      </c>
      <c r="AD163" s="2"/>
      <c r="AE163" s="2"/>
      <c r="AF163" s="2">
        <v>462.86377580624998</v>
      </c>
      <c r="AG163" s="2">
        <v>385</v>
      </c>
      <c r="AH163" s="2">
        <v>1050</v>
      </c>
    </row>
    <row r="164" spans="1:34" x14ac:dyDescent="0.2">
      <c r="A164" s="4">
        <v>162</v>
      </c>
      <c r="B164" s="2" t="s">
        <v>357</v>
      </c>
      <c r="C164" s="13" t="s">
        <v>305</v>
      </c>
      <c r="D164" s="5">
        <v>350</v>
      </c>
      <c r="E164" s="5">
        <v>350</v>
      </c>
      <c r="F164" s="5">
        <v>25</v>
      </c>
      <c r="G164" s="5">
        <v>1800</v>
      </c>
      <c r="H164" s="5">
        <v>1050</v>
      </c>
      <c r="I164" s="5">
        <v>12</v>
      </c>
      <c r="J164" s="5">
        <v>12</v>
      </c>
      <c r="K164" s="5">
        <v>525</v>
      </c>
      <c r="L164" s="5">
        <v>0</v>
      </c>
      <c r="M164" s="5">
        <v>0</v>
      </c>
      <c r="N164" s="5">
        <v>0</v>
      </c>
      <c r="O164" s="2"/>
      <c r="P164" s="2">
        <v>1.1100000000000001</v>
      </c>
      <c r="Q164" s="5">
        <v>4</v>
      </c>
      <c r="R164" s="5">
        <v>4</v>
      </c>
      <c r="S164" s="5">
        <v>8</v>
      </c>
      <c r="T164" s="5">
        <v>83</v>
      </c>
      <c r="U164" s="2"/>
      <c r="V164" s="5">
        <v>368</v>
      </c>
      <c r="W164" s="2">
        <v>1.3299999999999998</v>
      </c>
      <c r="X164" s="5" t="s">
        <v>273</v>
      </c>
      <c r="Y164" s="2"/>
      <c r="Z164" s="2">
        <v>2078.2227083333337</v>
      </c>
      <c r="AA164" s="3"/>
      <c r="AB164" s="2"/>
      <c r="AC164" s="2">
        <v>103.84999999999998</v>
      </c>
      <c r="AD164" s="2"/>
      <c r="AE164" s="2"/>
      <c r="AF164" s="2">
        <v>508.57788915208329</v>
      </c>
      <c r="AG164" s="2">
        <v>429</v>
      </c>
      <c r="AH164" s="2">
        <v>1050</v>
      </c>
    </row>
    <row r="165" spans="1:34" x14ac:dyDescent="0.2">
      <c r="A165" s="4">
        <v>163</v>
      </c>
      <c r="B165" s="2" t="s">
        <v>357</v>
      </c>
      <c r="C165" s="13" t="s">
        <v>306</v>
      </c>
      <c r="D165" s="5">
        <v>350</v>
      </c>
      <c r="E165" s="5">
        <v>350</v>
      </c>
      <c r="F165" s="5">
        <v>25</v>
      </c>
      <c r="G165" s="5">
        <v>1800</v>
      </c>
      <c r="H165" s="5">
        <v>1050</v>
      </c>
      <c r="I165" s="5">
        <v>12</v>
      </c>
      <c r="J165" s="5">
        <v>12</v>
      </c>
      <c r="K165" s="5">
        <v>525</v>
      </c>
      <c r="L165" s="5">
        <v>0</v>
      </c>
      <c r="M165" s="5">
        <v>0</v>
      </c>
      <c r="N165" s="5">
        <v>0</v>
      </c>
      <c r="O165" s="2"/>
      <c r="P165" s="2">
        <v>1.1100000000000001</v>
      </c>
      <c r="Q165" s="5">
        <v>4</v>
      </c>
      <c r="R165" s="5">
        <v>4</v>
      </c>
      <c r="S165" s="5">
        <v>8</v>
      </c>
      <c r="T165" s="5">
        <v>70</v>
      </c>
      <c r="U165" s="2"/>
      <c r="V165" s="5">
        <v>368</v>
      </c>
      <c r="W165" s="2">
        <v>1.5699999999999998</v>
      </c>
      <c r="X165" s="5" t="s">
        <v>273</v>
      </c>
      <c r="Y165" s="2"/>
      <c r="Z165" s="2">
        <v>2595.509583333333</v>
      </c>
      <c r="AA165" s="3"/>
      <c r="AB165" s="2"/>
      <c r="AC165" s="2">
        <v>103.84999999999998</v>
      </c>
      <c r="AD165" s="2"/>
      <c r="AE165" s="2"/>
      <c r="AF165" s="2">
        <v>645.06113210000001</v>
      </c>
      <c r="AG165" s="2">
        <v>539</v>
      </c>
      <c r="AH165" s="2">
        <v>1050</v>
      </c>
    </row>
    <row r="166" spans="1:34" x14ac:dyDescent="0.2">
      <c r="A166" s="4">
        <v>164</v>
      </c>
      <c r="B166" s="2" t="s">
        <v>357</v>
      </c>
      <c r="C166" s="13" t="s">
        <v>307</v>
      </c>
      <c r="D166" s="5">
        <v>350</v>
      </c>
      <c r="E166" s="5">
        <v>350</v>
      </c>
      <c r="F166" s="5">
        <v>25</v>
      </c>
      <c r="G166" s="5">
        <v>1800</v>
      </c>
      <c r="H166" s="5">
        <v>1050</v>
      </c>
      <c r="I166" s="5">
        <v>16</v>
      </c>
      <c r="J166" s="5">
        <v>12</v>
      </c>
      <c r="K166" s="5">
        <v>509</v>
      </c>
      <c r="L166" s="5">
        <v>0</v>
      </c>
      <c r="M166" s="5">
        <v>0</v>
      </c>
      <c r="N166" s="5">
        <v>0</v>
      </c>
      <c r="O166" s="2"/>
      <c r="P166" s="2">
        <v>1.9800000000000002</v>
      </c>
      <c r="Q166" s="5">
        <v>4</v>
      </c>
      <c r="R166" s="5">
        <v>4</v>
      </c>
      <c r="S166" s="5">
        <v>8</v>
      </c>
      <c r="T166" s="5">
        <v>70</v>
      </c>
      <c r="U166" s="2"/>
      <c r="V166" s="5">
        <v>368</v>
      </c>
      <c r="W166" s="2">
        <v>1.5699999999999998</v>
      </c>
      <c r="X166" s="5" t="s">
        <v>273</v>
      </c>
      <c r="Y166" s="2"/>
      <c r="Z166" s="2">
        <v>2595.509583333333</v>
      </c>
      <c r="AA166" s="3"/>
      <c r="AB166" s="2"/>
      <c r="AC166" s="2">
        <v>103.84999999999998</v>
      </c>
      <c r="AD166" s="2"/>
      <c r="AE166" s="2"/>
      <c r="AF166" s="2">
        <v>651.06146711666656</v>
      </c>
      <c r="AG166" s="2">
        <v>546</v>
      </c>
      <c r="AH166" s="2">
        <v>1050</v>
      </c>
    </row>
    <row r="167" spans="1:34" x14ac:dyDescent="0.2">
      <c r="A167" s="4">
        <v>165</v>
      </c>
      <c r="B167" s="2" t="s">
        <v>357</v>
      </c>
      <c r="C167" s="13" t="s">
        <v>308</v>
      </c>
      <c r="D167" s="5">
        <v>350</v>
      </c>
      <c r="E167" s="5">
        <v>350</v>
      </c>
      <c r="F167" s="5">
        <v>25</v>
      </c>
      <c r="G167" s="5">
        <v>1800</v>
      </c>
      <c r="H167" s="5">
        <v>1050</v>
      </c>
      <c r="I167" s="5">
        <v>20</v>
      </c>
      <c r="J167" s="5">
        <v>12</v>
      </c>
      <c r="K167" s="10">
        <v>509</v>
      </c>
      <c r="L167" s="5">
        <v>0</v>
      </c>
      <c r="M167" s="5">
        <v>0</v>
      </c>
      <c r="N167" s="5">
        <v>0</v>
      </c>
      <c r="O167" s="2"/>
      <c r="P167" s="5">
        <v>3.08</v>
      </c>
      <c r="Q167" s="5">
        <v>4</v>
      </c>
      <c r="R167" s="5">
        <v>4</v>
      </c>
      <c r="S167" s="5">
        <v>8</v>
      </c>
      <c r="T167" s="5">
        <v>70</v>
      </c>
      <c r="U167" s="2"/>
      <c r="V167" s="5">
        <v>368</v>
      </c>
      <c r="W167" s="2">
        <v>1.5699999999999998</v>
      </c>
      <c r="X167" s="5" t="s">
        <v>273</v>
      </c>
      <c r="Y167" s="5"/>
      <c r="Z167" s="5">
        <v>2595.509583333333</v>
      </c>
      <c r="AA167" s="5"/>
      <c r="AB167" s="2"/>
      <c r="AC167" s="2">
        <v>103.84999999999998</v>
      </c>
      <c r="AD167" s="2"/>
      <c r="AE167" s="2"/>
      <c r="AF167" s="2">
        <v>777.11341260000006</v>
      </c>
      <c r="AG167" s="2">
        <v>644</v>
      </c>
      <c r="AH167" s="2">
        <v>1050</v>
      </c>
    </row>
    <row r="168" spans="1:34" x14ac:dyDescent="0.2">
      <c r="A168" s="4">
        <v>166</v>
      </c>
      <c r="B168" s="2" t="s">
        <v>357</v>
      </c>
      <c r="C168" s="13" t="s">
        <v>309</v>
      </c>
      <c r="D168" s="5">
        <v>350</v>
      </c>
      <c r="E168" s="5">
        <v>350</v>
      </c>
      <c r="F168" s="5">
        <v>25</v>
      </c>
      <c r="G168" s="5">
        <v>1800</v>
      </c>
      <c r="H168" s="5">
        <v>1050</v>
      </c>
      <c r="I168" s="5">
        <v>12</v>
      </c>
      <c r="J168" s="5">
        <v>12</v>
      </c>
      <c r="K168" s="10">
        <v>525</v>
      </c>
      <c r="L168" s="5">
        <v>0</v>
      </c>
      <c r="M168" s="5">
        <v>0</v>
      </c>
      <c r="N168" s="5">
        <v>0</v>
      </c>
      <c r="O168" s="2"/>
      <c r="P168" s="5">
        <v>1.1100000000000001</v>
      </c>
      <c r="Q168" s="5">
        <v>4</v>
      </c>
      <c r="R168" s="5">
        <v>4</v>
      </c>
      <c r="S168" s="5">
        <v>8</v>
      </c>
      <c r="T168" s="5">
        <v>62</v>
      </c>
      <c r="U168" s="2"/>
      <c r="V168" s="5">
        <v>368</v>
      </c>
      <c r="W168" s="2">
        <v>1.81</v>
      </c>
      <c r="X168" s="5" t="s">
        <v>273</v>
      </c>
      <c r="Y168" s="5"/>
      <c r="Z168" s="5">
        <v>3112.7964583333337</v>
      </c>
      <c r="AA168" s="5"/>
      <c r="AB168" s="2"/>
      <c r="AC168" s="2">
        <v>103.84999999999998</v>
      </c>
      <c r="AD168" s="2"/>
      <c r="AE168" s="2"/>
      <c r="AF168" s="2">
        <v>687.58823463750002</v>
      </c>
      <c r="AG168" s="2">
        <v>570</v>
      </c>
      <c r="AH168" s="2">
        <v>1050</v>
      </c>
    </row>
    <row r="169" spans="1:34" x14ac:dyDescent="0.2">
      <c r="A169" s="4">
        <v>167</v>
      </c>
      <c r="B169" s="2" t="s">
        <v>357</v>
      </c>
      <c r="C169" s="13" t="s">
        <v>310</v>
      </c>
      <c r="D169" s="5">
        <v>350</v>
      </c>
      <c r="E169" s="5">
        <v>350</v>
      </c>
      <c r="F169" s="5">
        <v>25</v>
      </c>
      <c r="G169" s="5">
        <v>1800</v>
      </c>
      <c r="H169" s="5">
        <v>1050</v>
      </c>
      <c r="I169" s="5">
        <v>12</v>
      </c>
      <c r="J169" s="5">
        <v>12</v>
      </c>
      <c r="K169" s="10">
        <v>525</v>
      </c>
      <c r="L169" s="5">
        <v>0</v>
      </c>
      <c r="M169" s="5">
        <v>0</v>
      </c>
      <c r="N169" s="5">
        <v>0</v>
      </c>
      <c r="O169" s="2"/>
      <c r="P169" s="5">
        <v>1.1100000000000001</v>
      </c>
      <c r="Q169" s="5">
        <v>4</v>
      </c>
      <c r="R169" s="5">
        <v>4</v>
      </c>
      <c r="S169" s="5">
        <v>8</v>
      </c>
      <c r="T169" s="5">
        <v>54</v>
      </c>
      <c r="U169" s="2"/>
      <c r="V169" s="5">
        <v>368</v>
      </c>
      <c r="W169" s="2">
        <v>2.0500000000000003</v>
      </c>
      <c r="X169" s="5" t="s">
        <v>273</v>
      </c>
      <c r="Y169" s="5"/>
      <c r="Z169" s="5">
        <v>3630.083333333333</v>
      </c>
      <c r="AA169" s="5"/>
      <c r="AB169" s="2"/>
      <c r="AC169" s="2">
        <v>103.84999999999998</v>
      </c>
      <c r="AD169" s="2"/>
      <c r="AE169" s="2"/>
      <c r="AF169" s="2">
        <v>744.34033916666658</v>
      </c>
      <c r="AG169" s="2">
        <v>616</v>
      </c>
      <c r="AH169" s="2">
        <v>1050</v>
      </c>
    </row>
    <row r="170" spans="1:34" x14ac:dyDescent="0.2">
      <c r="A170" s="4">
        <v>168</v>
      </c>
      <c r="B170" s="2" t="s">
        <v>357</v>
      </c>
      <c r="C170" s="13" t="s">
        <v>311</v>
      </c>
      <c r="D170" s="5">
        <v>350</v>
      </c>
      <c r="E170" s="5">
        <v>350</v>
      </c>
      <c r="F170" s="5">
        <v>25</v>
      </c>
      <c r="G170" s="5">
        <v>1800</v>
      </c>
      <c r="H170" s="5">
        <v>1050</v>
      </c>
      <c r="I170" s="5">
        <v>12</v>
      </c>
      <c r="J170" s="5">
        <v>12</v>
      </c>
      <c r="K170" s="10">
        <v>525</v>
      </c>
      <c r="L170" s="5">
        <v>0</v>
      </c>
      <c r="M170" s="5">
        <v>0</v>
      </c>
      <c r="N170" s="5">
        <v>0</v>
      </c>
      <c r="O170" s="2"/>
      <c r="P170" s="5">
        <v>1.1100000000000001</v>
      </c>
      <c r="Q170" s="5">
        <v>4</v>
      </c>
      <c r="R170" s="5">
        <v>4</v>
      </c>
      <c r="S170" s="5">
        <v>8</v>
      </c>
      <c r="T170" s="5">
        <v>75</v>
      </c>
      <c r="U170" s="2"/>
      <c r="V170" s="5">
        <v>368</v>
      </c>
      <c r="W170" s="2">
        <v>1.5</v>
      </c>
      <c r="X170" s="5" t="s">
        <v>171</v>
      </c>
      <c r="Y170" s="5"/>
      <c r="Z170" s="5">
        <v>2913.2133333333336</v>
      </c>
      <c r="AA170" s="5"/>
      <c r="AB170" s="2"/>
      <c r="AC170" s="2">
        <v>97.183333333333337</v>
      </c>
      <c r="AD170" s="2"/>
      <c r="AE170" s="2"/>
      <c r="AF170" s="2">
        <v>693.08528239999998</v>
      </c>
      <c r="AG170" s="2">
        <v>588</v>
      </c>
      <c r="AH170" s="2">
        <v>1050</v>
      </c>
    </row>
    <row r="171" spans="1:34" x14ac:dyDescent="0.2">
      <c r="A171" s="4">
        <v>169</v>
      </c>
      <c r="B171" s="2" t="s">
        <v>357</v>
      </c>
      <c r="C171" s="13" t="s">
        <v>312</v>
      </c>
      <c r="D171" s="5">
        <v>350</v>
      </c>
      <c r="E171" s="5">
        <v>350</v>
      </c>
      <c r="F171" s="5">
        <v>25</v>
      </c>
      <c r="G171" s="5">
        <v>1800</v>
      </c>
      <c r="H171" s="5">
        <v>1050</v>
      </c>
      <c r="I171" s="5">
        <v>12</v>
      </c>
      <c r="J171" s="5">
        <v>12</v>
      </c>
      <c r="K171" s="10">
        <v>525</v>
      </c>
      <c r="L171" s="5">
        <v>0</v>
      </c>
      <c r="M171" s="5">
        <v>0</v>
      </c>
      <c r="N171" s="5">
        <v>0</v>
      </c>
      <c r="O171" s="2"/>
      <c r="P171" s="5">
        <v>1.1100000000000001</v>
      </c>
      <c r="Q171" s="5">
        <v>4</v>
      </c>
      <c r="R171" s="5">
        <v>4</v>
      </c>
      <c r="S171" s="5">
        <v>8</v>
      </c>
      <c r="T171" s="5">
        <v>85</v>
      </c>
      <c r="U171" s="2"/>
      <c r="V171" s="5">
        <v>368</v>
      </c>
      <c r="W171" s="2">
        <v>1.3</v>
      </c>
      <c r="X171" s="5" t="s">
        <v>171</v>
      </c>
      <c r="Y171" s="5"/>
      <c r="Z171" s="5">
        <v>2913.2133333333336</v>
      </c>
      <c r="AA171" s="5"/>
      <c r="AB171" s="2"/>
      <c r="AC171" s="2">
        <v>97.183333333333337</v>
      </c>
      <c r="AD171" s="2"/>
      <c r="AE171" s="2"/>
      <c r="AF171" s="2">
        <v>666.34998173333327</v>
      </c>
      <c r="AG171" s="2">
        <v>571</v>
      </c>
      <c r="AH171" s="2">
        <v>1050</v>
      </c>
    </row>
    <row r="172" spans="1:34" x14ac:dyDescent="0.2">
      <c r="A172" s="4">
        <v>170</v>
      </c>
      <c r="B172" s="2" t="s">
        <v>357</v>
      </c>
      <c r="C172" s="13" t="s">
        <v>313</v>
      </c>
      <c r="D172" s="5">
        <v>350</v>
      </c>
      <c r="E172" s="5">
        <v>350</v>
      </c>
      <c r="F172" s="5">
        <v>25</v>
      </c>
      <c r="G172" s="5">
        <v>1800</v>
      </c>
      <c r="H172" s="5">
        <v>1050</v>
      </c>
      <c r="I172" s="5">
        <v>20</v>
      </c>
      <c r="J172" s="5">
        <v>12</v>
      </c>
      <c r="K172" s="10">
        <v>509</v>
      </c>
      <c r="L172" s="5">
        <v>0</v>
      </c>
      <c r="M172" s="5">
        <v>0</v>
      </c>
      <c r="N172" s="5">
        <v>0</v>
      </c>
      <c r="O172" s="2"/>
      <c r="P172" s="5">
        <v>3.08</v>
      </c>
      <c r="Q172" s="5">
        <v>4</v>
      </c>
      <c r="R172" s="5">
        <v>4</v>
      </c>
      <c r="S172" s="5">
        <v>8</v>
      </c>
      <c r="T172" s="5">
        <v>75</v>
      </c>
      <c r="U172" s="2"/>
      <c r="V172" s="5">
        <v>368</v>
      </c>
      <c r="W172" s="2">
        <v>1.5</v>
      </c>
      <c r="X172" s="5" t="s">
        <v>171</v>
      </c>
      <c r="Y172" s="5"/>
      <c r="Z172" s="5">
        <v>2913.2133333333322</v>
      </c>
      <c r="AA172" s="5"/>
      <c r="AB172" s="2"/>
      <c r="AC172" s="2">
        <v>97.183333333333294</v>
      </c>
      <c r="AD172" s="2"/>
      <c r="AE172" s="2"/>
      <c r="AF172" s="2">
        <v>849.06543866666664</v>
      </c>
      <c r="AG172" s="2">
        <v>734</v>
      </c>
      <c r="AH172" s="2">
        <v>1050</v>
      </c>
    </row>
    <row r="173" spans="1:34" x14ac:dyDescent="0.2">
      <c r="A173" s="4">
        <v>171</v>
      </c>
      <c r="B173" s="2" t="s">
        <v>357</v>
      </c>
      <c r="C173" s="13" t="s">
        <v>314</v>
      </c>
      <c r="D173" s="5">
        <v>350</v>
      </c>
      <c r="E173" s="5">
        <v>350</v>
      </c>
      <c r="F173" s="5">
        <v>25</v>
      </c>
      <c r="G173" s="5">
        <v>1800</v>
      </c>
      <c r="H173" s="5">
        <v>1050</v>
      </c>
      <c r="I173" s="5">
        <v>20</v>
      </c>
      <c r="J173" s="5">
        <v>12</v>
      </c>
      <c r="K173" s="10">
        <v>509</v>
      </c>
      <c r="L173" s="5">
        <v>0</v>
      </c>
      <c r="M173" s="5">
        <v>0</v>
      </c>
      <c r="N173" s="5">
        <v>0</v>
      </c>
      <c r="O173" s="2"/>
      <c r="P173" s="5">
        <v>3.08</v>
      </c>
      <c r="Q173" s="5">
        <v>4</v>
      </c>
      <c r="R173" s="5">
        <v>4</v>
      </c>
      <c r="S173" s="5">
        <v>8</v>
      </c>
      <c r="T173" s="5">
        <v>65</v>
      </c>
      <c r="U173" s="2"/>
      <c r="V173" s="5">
        <v>368</v>
      </c>
      <c r="W173" s="2">
        <v>1.7000000000000002</v>
      </c>
      <c r="X173" s="5" t="s">
        <v>171</v>
      </c>
      <c r="Y173" s="5"/>
      <c r="Z173" s="5">
        <v>2913.2133333333322</v>
      </c>
      <c r="AA173" s="5"/>
      <c r="AB173" s="2"/>
      <c r="AC173" s="2">
        <v>97.183333333333294</v>
      </c>
      <c r="AD173" s="2"/>
      <c r="AE173" s="2"/>
      <c r="AF173" s="2">
        <v>747.08026213333324</v>
      </c>
      <c r="AG173" s="2">
        <v>622</v>
      </c>
      <c r="AH173" s="2">
        <v>1050</v>
      </c>
    </row>
    <row r="174" spans="1:34" x14ac:dyDescent="0.2">
      <c r="A174" s="4">
        <v>172</v>
      </c>
      <c r="B174" s="2" t="s">
        <v>357</v>
      </c>
      <c r="C174" s="13" t="s">
        <v>315</v>
      </c>
      <c r="D174" s="5">
        <v>350</v>
      </c>
      <c r="E174" s="5">
        <v>350</v>
      </c>
      <c r="F174" s="5">
        <v>25</v>
      </c>
      <c r="G174" s="5">
        <v>1800</v>
      </c>
      <c r="H174" s="5">
        <v>1050</v>
      </c>
      <c r="I174" s="5">
        <v>12</v>
      </c>
      <c r="J174" s="5">
        <v>12</v>
      </c>
      <c r="K174" s="10">
        <v>525</v>
      </c>
      <c r="L174" s="5">
        <v>0</v>
      </c>
      <c r="M174" s="5">
        <v>0</v>
      </c>
      <c r="N174" s="5">
        <v>0</v>
      </c>
      <c r="O174" s="2"/>
      <c r="P174" s="5">
        <v>1.1100000000000001</v>
      </c>
      <c r="Q174" s="5">
        <v>4</v>
      </c>
      <c r="R174" s="5">
        <v>4</v>
      </c>
      <c r="S174" s="5">
        <v>8</v>
      </c>
      <c r="T174" s="5">
        <v>65</v>
      </c>
      <c r="U174" s="2"/>
      <c r="V174" s="5">
        <v>368</v>
      </c>
      <c r="W174" s="2">
        <v>1.7000000000000002</v>
      </c>
      <c r="X174" s="5" t="s">
        <v>171</v>
      </c>
      <c r="Y174" s="5"/>
      <c r="Z174" s="5">
        <v>3397.3333333333317</v>
      </c>
      <c r="AA174" s="5"/>
      <c r="AB174" s="2"/>
      <c r="AC174" s="2">
        <v>97.183333333333294</v>
      </c>
      <c r="AD174" s="2"/>
      <c r="AE174" s="2"/>
      <c r="AF174" s="2">
        <v>727.62031999999999</v>
      </c>
      <c r="AG174" s="2">
        <v>606</v>
      </c>
      <c r="AH174" s="2">
        <v>1050</v>
      </c>
    </row>
    <row r="175" spans="1:34" x14ac:dyDescent="0.2">
      <c r="A175" s="4">
        <v>173</v>
      </c>
      <c r="B175" s="2" t="s">
        <v>357</v>
      </c>
      <c r="C175" s="13" t="s">
        <v>316</v>
      </c>
      <c r="D175" s="5">
        <v>350</v>
      </c>
      <c r="E175" s="5">
        <v>350</v>
      </c>
      <c r="F175" s="5">
        <v>25</v>
      </c>
      <c r="G175" s="5">
        <v>1800</v>
      </c>
      <c r="H175" s="5">
        <v>1050</v>
      </c>
      <c r="I175" s="5">
        <v>12</v>
      </c>
      <c r="J175" s="5">
        <v>12</v>
      </c>
      <c r="K175" s="10">
        <v>525</v>
      </c>
      <c r="L175" s="5">
        <v>0</v>
      </c>
      <c r="M175" s="5">
        <v>0</v>
      </c>
      <c r="N175" s="5">
        <v>0</v>
      </c>
      <c r="O175" s="2"/>
      <c r="P175" s="5">
        <v>1.1100000000000001</v>
      </c>
      <c r="Q175" s="5">
        <v>4</v>
      </c>
      <c r="R175" s="5">
        <v>4</v>
      </c>
      <c r="S175" s="5">
        <v>8</v>
      </c>
      <c r="T175" s="5">
        <v>83</v>
      </c>
      <c r="U175" s="2"/>
      <c r="V175" s="5">
        <v>368</v>
      </c>
      <c r="W175" s="2">
        <v>1.3299999999999998</v>
      </c>
      <c r="X175" s="5" t="s">
        <v>273</v>
      </c>
      <c r="Y175" s="2"/>
      <c r="Z175" s="2">
        <v>2078.2227083333332</v>
      </c>
      <c r="AA175" s="3"/>
      <c r="AB175" s="2"/>
      <c r="AC175" s="2">
        <v>103.84999999999998</v>
      </c>
      <c r="AD175" s="2"/>
      <c r="AE175" s="2"/>
      <c r="AF175" s="2">
        <v>596.22865273125001</v>
      </c>
      <c r="AG175" s="2">
        <v>516</v>
      </c>
      <c r="AH175" s="2">
        <v>1050</v>
      </c>
    </row>
    <row r="176" spans="1:34" x14ac:dyDescent="0.2">
      <c r="A176" s="4">
        <v>174</v>
      </c>
      <c r="B176" s="2" t="s">
        <v>357</v>
      </c>
      <c r="C176" s="13" t="s">
        <v>317</v>
      </c>
      <c r="D176" s="5">
        <v>350</v>
      </c>
      <c r="E176" s="5">
        <v>350</v>
      </c>
      <c r="F176" s="5">
        <v>25</v>
      </c>
      <c r="G176" s="5">
        <v>1800</v>
      </c>
      <c r="H176" s="5">
        <v>1050</v>
      </c>
      <c r="I176" s="5">
        <v>12</v>
      </c>
      <c r="J176" s="5">
        <v>12</v>
      </c>
      <c r="K176" s="10">
        <v>525</v>
      </c>
      <c r="L176" s="5">
        <v>0</v>
      </c>
      <c r="M176" s="5">
        <v>0</v>
      </c>
      <c r="N176" s="5">
        <v>0</v>
      </c>
      <c r="O176" s="2"/>
      <c r="P176" s="5">
        <v>1.1100000000000001</v>
      </c>
      <c r="Q176" s="5">
        <v>4</v>
      </c>
      <c r="R176" s="5">
        <v>4</v>
      </c>
      <c r="S176" s="5">
        <v>8</v>
      </c>
      <c r="T176" s="5">
        <v>70</v>
      </c>
      <c r="U176" s="2"/>
      <c r="V176" s="5">
        <v>368</v>
      </c>
      <c r="W176" s="2">
        <v>1.5699999999999998</v>
      </c>
      <c r="X176" s="5" t="s">
        <v>273</v>
      </c>
      <c r="Y176" s="2"/>
      <c r="Z176" s="2">
        <v>2595.509583333333</v>
      </c>
      <c r="AA176" s="3"/>
      <c r="AB176" s="2"/>
      <c r="AC176" s="2">
        <v>103.84999999999998</v>
      </c>
      <c r="AD176" s="2"/>
      <c r="AE176" s="2"/>
      <c r="AF176" s="2">
        <v>645.28763967500004</v>
      </c>
      <c r="AG176" s="2">
        <v>545</v>
      </c>
      <c r="AH176" s="2">
        <v>1050</v>
      </c>
    </row>
    <row r="177" spans="1:34" x14ac:dyDescent="0.2">
      <c r="A177" s="4">
        <v>175</v>
      </c>
      <c r="B177" s="2" t="s">
        <v>357</v>
      </c>
      <c r="C177" s="13" t="s">
        <v>318</v>
      </c>
      <c r="D177" s="5">
        <v>350</v>
      </c>
      <c r="E177" s="5">
        <v>350</v>
      </c>
      <c r="F177" s="5">
        <v>25</v>
      </c>
      <c r="G177" s="5">
        <v>1800</v>
      </c>
      <c r="H177" s="5">
        <v>1050</v>
      </c>
      <c r="I177" s="5">
        <v>12</v>
      </c>
      <c r="J177" s="5">
        <v>12</v>
      </c>
      <c r="K177" s="10">
        <v>525</v>
      </c>
      <c r="L177" s="5">
        <v>0</v>
      </c>
      <c r="M177" s="5">
        <v>0</v>
      </c>
      <c r="N177" s="5">
        <v>0</v>
      </c>
      <c r="O177" s="2"/>
      <c r="P177" s="5">
        <v>1.1100000000000001</v>
      </c>
      <c r="Q177" s="5">
        <v>4</v>
      </c>
      <c r="R177" s="5">
        <v>4</v>
      </c>
      <c r="S177" s="5">
        <v>8</v>
      </c>
      <c r="T177" s="5">
        <v>83</v>
      </c>
      <c r="U177" s="2"/>
      <c r="V177" s="5">
        <v>368</v>
      </c>
      <c r="W177" s="2">
        <v>1.3299999999999998</v>
      </c>
      <c r="X177" s="5" t="s">
        <v>273</v>
      </c>
      <c r="Y177" s="2"/>
      <c r="Z177" s="2">
        <v>2595.509583333333</v>
      </c>
      <c r="AA177" s="3"/>
      <c r="AB177" s="2"/>
      <c r="AC177" s="2">
        <v>103.84999999999998</v>
      </c>
      <c r="AD177" s="2"/>
      <c r="AE177" s="2"/>
      <c r="AF177" s="2">
        <v>678.28592929999991</v>
      </c>
      <c r="AG177" s="2">
        <v>592</v>
      </c>
      <c r="AH177" s="2">
        <v>1050</v>
      </c>
    </row>
    <row r="178" spans="1:34" x14ac:dyDescent="0.2">
      <c r="A178" s="4">
        <v>176</v>
      </c>
      <c r="B178" s="2" t="s">
        <v>357</v>
      </c>
      <c r="C178" s="13" t="s">
        <v>319</v>
      </c>
      <c r="D178" s="5">
        <v>350</v>
      </c>
      <c r="E178" s="5">
        <v>350</v>
      </c>
      <c r="F178" s="5">
        <v>25</v>
      </c>
      <c r="G178" s="5">
        <v>1800</v>
      </c>
      <c r="H178" s="5">
        <v>1050</v>
      </c>
      <c r="I178" s="5">
        <v>12</v>
      </c>
      <c r="J178" s="5">
        <v>12</v>
      </c>
      <c r="K178" s="10">
        <v>525</v>
      </c>
      <c r="L178" s="5">
        <v>0</v>
      </c>
      <c r="M178" s="5">
        <v>0</v>
      </c>
      <c r="N178" s="5">
        <v>0</v>
      </c>
      <c r="O178" s="2"/>
      <c r="P178" s="5">
        <v>1.1100000000000001</v>
      </c>
      <c r="Q178" s="5">
        <v>4</v>
      </c>
      <c r="R178" s="5">
        <v>4</v>
      </c>
      <c r="S178" s="5">
        <v>8</v>
      </c>
      <c r="T178" s="5">
        <v>62</v>
      </c>
      <c r="U178" s="2"/>
      <c r="V178" s="5">
        <v>368</v>
      </c>
      <c r="W178" s="2">
        <v>1.81</v>
      </c>
      <c r="X178" s="5" t="s">
        <v>273</v>
      </c>
      <c r="Y178" s="2"/>
      <c r="Z178" s="2">
        <v>2595.509583333333</v>
      </c>
      <c r="AA178" s="3"/>
      <c r="AB178" s="2"/>
      <c r="AC178" s="2">
        <v>103.84999999999998</v>
      </c>
      <c r="AD178" s="2"/>
      <c r="AE178" s="2"/>
      <c r="AF178" s="2">
        <v>680.17123553750002</v>
      </c>
      <c r="AG178" s="2">
        <v>578</v>
      </c>
      <c r="AH178" s="2">
        <v>1050</v>
      </c>
    </row>
    <row r="179" spans="1:34" x14ac:dyDescent="0.2">
      <c r="A179" s="4">
        <v>177</v>
      </c>
      <c r="B179" s="2" t="s">
        <v>357</v>
      </c>
      <c r="C179" s="13" t="s">
        <v>320</v>
      </c>
      <c r="D179" s="5">
        <v>350</v>
      </c>
      <c r="E179" s="5">
        <v>350</v>
      </c>
      <c r="F179" s="5">
        <v>25</v>
      </c>
      <c r="G179" s="5">
        <v>1800</v>
      </c>
      <c r="H179" s="5">
        <v>1050</v>
      </c>
      <c r="I179" s="5">
        <v>20</v>
      </c>
      <c r="J179" s="5">
        <v>12</v>
      </c>
      <c r="K179" s="10">
        <v>509</v>
      </c>
      <c r="L179" s="5">
        <v>0</v>
      </c>
      <c r="M179" s="5">
        <v>0</v>
      </c>
      <c r="N179" s="5">
        <v>0</v>
      </c>
      <c r="O179" s="2"/>
      <c r="P179" s="5">
        <v>3.08</v>
      </c>
      <c r="Q179" s="5">
        <v>4</v>
      </c>
      <c r="R179" s="5">
        <v>4</v>
      </c>
      <c r="S179" s="5">
        <v>8</v>
      </c>
      <c r="T179" s="5">
        <v>70</v>
      </c>
      <c r="U179" s="2"/>
      <c r="V179" s="5">
        <v>368</v>
      </c>
      <c r="W179" s="2">
        <v>1.5699999999999998</v>
      </c>
      <c r="X179" s="5" t="s">
        <v>273</v>
      </c>
      <c r="Y179" s="2"/>
      <c r="Z179" s="2">
        <v>2595.509583333333</v>
      </c>
      <c r="AA179" s="3"/>
      <c r="AB179" s="2"/>
      <c r="AC179" s="2">
        <v>103.84999999999998</v>
      </c>
      <c r="AD179" s="2"/>
      <c r="AE179" s="2"/>
      <c r="AF179" s="2">
        <v>838.11248981249992</v>
      </c>
      <c r="AG179" s="2">
        <v>717</v>
      </c>
      <c r="AH179" s="2">
        <v>1050</v>
      </c>
    </row>
    <row r="180" spans="1:34" x14ac:dyDescent="0.2">
      <c r="A180" s="4">
        <v>178</v>
      </c>
      <c r="B180" s="2" t="s">
        <v>357</v>
      </c>
      <c r="C180" s="13" t="s">
        <v>321</v>
      </c>
      <c r="D180" s="5">
        <v>350</v>
      </c>
      <c r="E180" s="5">
        <v>350</v>
      </c>
      <c r="F180" s="5">
        <v>25</v>
      </c>
      <c r="G180" s="5">
        <v>1800</v>
      </c>
      <c r="H180" s="5">
        <v>1050</v>
      </c>
      <c r="I180" s="5">
        <v>20</v>
      </c>
      <c r="J180" s="5">
        <v>12</v>
      </c>
      <c r="K180" s="10">
        <v>509</v>
      </c>
      <c r="L180" s="5">
        <v>0</v>
      </c>
      <c r="M180" s="5">
        <v>0</v>
      </c>
      <c r="N180" s="5">
        <v>0</v>
      </c>
      <c r="O180" s="2"/>
      <c r="P180" s="5">
        <v>3.08</v>
      </c>
      <c r="Q180" s="5">
        <v>4</v>
      </c>
      <c r="R180" s="5">
        <v>4</v>
      </c>
      <c r="S180" s="5">
        <v>8</v>
      </c>
      <c r="T180" s="5">
        <v>62</v>
      </c>
      <c r="U180" s="2"/>
      <c r="V180" s="5">
        <v>368</v>
      </c>
      <c r="W180" s="2">
        <v>1.81</v>
      </c>
      <c r="X180" s="5" t="s">
        <v>273</v>
      </c>
      <c r="Y180" s="2"/>
      <c r="Z180" s="2">
        <v>2595.509583333333</v>
      </c>
      <c r="AA180" s="3"/>
      <c r="AB180" s="2"/>
      <c r="AC180" s="2">
        <v>103.84999999999998</v>
      </c>
      <c r="AD180" s="2"/>
      <c r="AE180" s="2"/>
      <c r="AF180" s="2">
        <v>847.48462452499996</v>
      </c>
      <c r="AG180" s="2">
        <v>726</v>
      </c>
      <c r="AH180" s="2">
        <v>1050</v>
      </c>
    </row>
    <row r="181" spans="1:34" x14ac:dyDescent="0.2">
      <c r="A181" s="4">
        <v>179</v>
      </c>
      <c r="B181" s="2" t="s">
        <v>357</v>
      </c>
      <c r="C181" s="2" t="s">
        <v>322</v>
      </c>
      <c r="D181" s="5">
        <v>350</v>
      </c>
      <c r="E181" s="5">
        <v>350</v>
      </c>
      <c r="F181" s="5">
        <v>25</v>
      </c>
      <c r="G181" s="5">
        <v>1800</v>
      </c>
      <c r="H181" s="5">
        <v>1050</v>
      </c>
      <c r="I181" s="5">
        <v>12</v>
      </c>
      <c r="J181" s="5">
        <v>12</v>
      </c>
      <c r="K181" s="10">
        <v>525</v>
      </c>
      <c r="L181" s="5">
        <v>0</v>
      </c>
      <c r="M181" s="5">
        <v>0</v>
      </c>
      <c r="N181" s="5">
        <v>0</v>
      </c>
      <c r="O181" s="2"/>
      <c r="P181" s="5">
        <v>1.1100000000000001</v>
      </c>
      <c r="Q181" s="5">
        <v>4</v>
      </c>
      <c r="R181" s="5">
        <v>4</v>
      </c>
      <c r="S181" s="5">
        <v>8</v>
      </c>
      <c r="T181" s="5">
        <v>62</v>
      </c>
      <c r="U181" s="2"/>
      <c r="V181" s="5">
        <v>368</v>
      </c>
      <c r="W181" s="2">
        <v>1.81</v>
      </c>
      <c r="X181" s="5" t="s">
        <v>273</v>
      </c>
      <c r="Y181" s="5"/>
      <c r="Z181" s="2">
        <v>3112.7964583333332</v>
      </c>
      <c r="AA181" s="3"/>
      <c r="AB181" s="2"/>
      <c r="AC181" s="2">
        <v>103.84999999999998</v>
      </c>
      <c r="AD181" s="2"/>
      <c r="AE181" s="2"/>
      <c r="AF181" s="2">
        <v>752.78769410833331</v>
      </c>
      <c r="AG181" s="2">
        <v>635</v>
      </c>
      <c r="AH181" s="2">
        <v>1050</v>
      </c>
    </row>
    <row r="182" spans="1:34" x14ac:dyDescent="0.2">
      <c r="A182" s="4">
        <v>180</v>
      </c>
      <c r="B182" t="s">
        <v>278</v>
      </c>
      <c r="C182" t="s">
        <v>323</v>
      </c>
      <c r="D182">
        <v>200</v>
      </c>
      <c r="E182">
        <v>200</v>
      </c>
      <c r="F182">
        <v>15</v>
      </c>
      <c r="G182">
        <v>950</v>
      </c>
      <c r="H182">
        <v>250</v>
      </c>
      <c r="I182">
        <v>10</v>
      </c>
      <c r="J182">
        <v>12</v>
      </c>
      <c r="K182">
        <v>442.56</v>
      </c>
      <c r="L182">
        <v>0</v>
      </c>
      <c r="M182">
        <v>0</v>
      </c>
      <c r="N182">
        <v>0</v>
      </c>
      <c r="O182" t="s">
        <v>62</v>
      </c>
      <c r="P182">
        <v>2.3561947499999998</v>
      </c>
      <c r="Q182">
        <v>2</v>
      </c>
      <c r="R182">
        <v>2</v>
      </c>
      <c r="S182">
        <v>6</v>
      </c>
      <c r="T182">
        <v>120</v>
      </c>
      <c r="U182" t="s">
        <v>279</v>
      </c>
      <c r="V182">
        <v>386.51</v>
      </c>
      <c r="W182">
        <v>0.64180909549751641</v>
      </c>
      <c r="X182" t="s">
        <v>280</v>
      </c>
      <c r="Z182">
        <v>364.92</v>
      </c>
      <c r="AD182">
        <v>30.41</v>
      </c>
      <c r="AF182">
        <v>52.76</v>
      </c>
      <c r="AG182">
        <v>131.9</v>
      </c>
      <c r="AH182">
        <v>400</v>
      </c>
    </row>
    <row r="183" spans="1:34" x14ac:dyDescent="0.2">
      <c r="A183" s="4">
        <v>181</v>
      </c>
      <c r="B183" t="s">
        <v>278</v>
      </c>
      <c r="C183" t="s">
        <v>324</v>
      </c>
      <c r="D183">
        <v>200</v>
      </c>
      <c r="E183">
        <v>200</v>
      </c>
      <c r="F183">
        <v>15</v>
      </c>
      <c r="G183">
        <v>950</v>
      </c>
      <c r="H183">
        <v>250</v>
      </c>
      <c r="I183">
        <v>10</v>
      </c>
      <c r="J183">
        <v>12</v>
      </c>
      <c r="K183">
        <v>442.56</v>
      </c>
      <c r="L183">
        <v>0</v>
      </c>
      <c r="M183">
        <v>0</v>
      </c>
      <c r="N183">
        <v>0</v>
      </c>
      <c r="O183" t="s">
        <v>62</v>
      </c>
      <c r="P183">
        <v>2.3561947499999998</v>
      </c>
      <c r="Q183">
        <v>4</v>
      </c>
      <c r="R183">
        <v>4</v>
      </c>
      <c r="S183">
        <v>6</v>
      </c>
      <c r="T183">
        <v>120</v>
      </c>
      <c r="U183" t="s">
        <v>279</v>
      </c>
      <c r="V183">
        <v>386.51</v>
      </c>
      <c r="W183">
        <v>1.2836181909950328</v>
      </c>
      <c r="X183" t="s">
        <v>280</v>
      </c>
      <c r="Z183">
        <v>364.92</v>
      </c>
      <c r="AD183">
        <v>30.41</v>
      </c>
      <c r="AF183">
        <v>59.6</v>
      </c>
      <c r="AG183">
        <v>149</v>
      </c>
      <c r="AH183">
        <v>400</v>
      </c>
    </row>
    <row r="184" spans="1:34" x14ac:dyDescent="0.2">
      <c r="A184" s="4">
        <v>182</v>
      </c>
      <c r="B184" t="s">
        <v>278</v>
      </c>
      <c r="C184" t="s">
        <v>325</v>
      </c>
      <c r="D184">
        <v>400</v>
      </c>
      <c r="E184">
        <v>400</v>
      </c>
      <c r="F184">
        <v>30</v>
      </c>
      <c r="G184">
        <v>1420</v>
      </c>
      <c r="H184">
        <v>580</v>
      </c>
      <c r="I184">
        <v>20</v>
      </c>
      <c r="J184">
        <v>12</v>
      </c>
      <c r="K184">
        <v>433.72</v>
      </c>
      <c r="L184">
        <v>0</v>
      </c>
      <c r="M184">
        <v>0</v>
      </c>
      <c r="N184">
        <v>0</v>
      </c>
      <c r="O184" t="s">
        <v>62</v>
      </c>
      <c r="P184">
        <v>2.3561947499999998</v>
      </c>
      <c r="Q184">
        <v>2</v>
      </c>
      <c r="R184">
        <v>2</v>
      </c>
      <c r="S184">
        <v>12</v>
      </c>
      <c r="T184">
        <v>240</v>
      </c>
      <c r="U184" t="s">
        <v>279</v>
      </c>
      <c r="V184">
        <v>352.12</v>
      </c>
      <c r="W184">
        <v>0.64180909549751641</v>
      </c>
      <c r="X184" t="s">
        <v>280</v>
      </c>
      <c r="Z184">
        <v>1459.68</v>
      </c>
      <c r="AD184">
        <v>30.41</v>
      </c>
      <c r="AF184">
        <v>400.88</v>
      </c>
      <c r="AG184">
        <v>501.1</v>
      </c>
      <c r="AH184">
        <v>800</v>
      </c>
    </row>
    <row r="185" spans="1:34" x14ac:dyDescent="0.2">
      <c r="A185" s="4">
        <v>183</v>
      </c>
      <c r="B185" t="s">
        <v>278</v>
      </c>
      <c r="C185" t="s">
        <v>326</v>
      </c>
      <c r="D185">
        <v>400</v>
      </c>
      <c r="E185">
        <v>400</v>
      </c>
      <c r="F185">
        <v>30</v>
      </c>
      <c r="G185">
        <v>1420</v>
      </c>
      <c r="H185">
        <v>580</v>
      </c>
      <c r="I185">
        <v>20</v>
      </c>
      <c r="J185">
        <v>12</v>
      </c>
      <c r="K185">
        <v>433.72</v>
      </c>
      <c r="L185">
        <v>0</v>
      </c>
      <c r="M185">
        <v>0</v>
      </c>
      <c r="N185">
        <v>0</v>
      </c>
      <c r="O185" t="s">
        <v>62</v>
      </c>
      <c r="P185">
        <v>2.3561947499999998</v>
      </c>
      <c r="Q185">
        <v>4</v>
      </c>
      <c r="R185">
        <v>4</v>
      </c>
      <c r="S185">
        <v>12</v>
      </c>
      <c r="T185">
        <v>240</v>
      </c>
      <c r="U185" t="s">
        <v>279</v>
      </c>
      <c r="V185">
        <v>352.12</v>
      </c>
      <c r="W185">
        <v>1.2836181909950328</v>
      </c>
      <c r="X185" t="s">
        <v>280</v>
      </c>
      <c r="Z185">
        <v>1459.68</v>
      </c>
      <c r="AD185">
        <v>30.41</v>
      </c>
      <c r="AF185">
        <v>430.4</v>
      </c>
      <c r="AG185">
        <v>538</v>
      </c>
      <c r="AH185">
        <v>800</v>
      </c>
    </row>
    <row r="186" spans="1:34" x14ac:dyDescent="0.2">
      <c r="A186" s="4">
        <v>184</v>
      </c>
      <c r="B186" t="s">
        <v>278</v>
      </c>
      <c r="C186" t="s">
        <v>327</v>
      </c>
      <c r="D186">
        <v>600</v>
      </c>
      <c r="E186">
        <v>600</v>
      </c>
      <c r="F186">
        <v>45</v>
      </c>
      <c r="G186">
        <v>2050</v>
      </c>
      <c r="H186">
        <v>950</v>
      </c>
      <c r="I186">
        <v>28</v>
      </c>
      <c r="J186">
        <v>8</v>
      </c>
      <c r="K186">
        <v>414.62</v>
      </c>
      <c r="L186">
        <v>32</v>
      </c>
      <c r="M186">
        <v>4</v>
      </c>
      <c r="N186">
        <v>436.75</v>
      </c>
      <c r="O186" t="s">
        <v>62</v>
      </c>
      <c r="P186">
        <v>2.26194696</v>
      </c>
      <c r="Q186">
        <v>2</v>
      </c>
      <c r="R186">
        <v>2</v>
      </c>
      <c r="S186">
        <v>18</v>
      </c>
      <c r="T186">
        <v>360</v>
      </c>
      <c r="U186" t="s">
        <v>279</v>
      </c>
      <c r="V186">
        <v>313.58999999999997</v>
      </c>
      <c r="W186">
        <v>0.64180909549751652</v>
      </c>
      <c r="X186" t="s">
        <v>280</v>
      </c>
      <c r="Z186">
        <v>3284.2799999999997</v>
      </c>
      <c r="AD186">
        <v>30.41</v>
      </c>
      <c r="AF186">
        <v>1238.52</v>
      </c>
      <c r="AG186">
        <v>1032.0999999999999</v>
      </c>
      <c r="AH186">
        <v>1200</v>
      </c>
    </row>
    <row r="187" spans="1:34" x14ac:dyDescent="0.2">
      <c r="A187" s="4">
        <v>185</v>
      </c>
      <c r="B187" t="s">
        <v>278</v>
      </c>
      <c r="C187" t="s">
        <v>328</v>
      </c>
      <c r="D187">
        <v>600</v>
      </c>
      <c r="E187">
        <v>600</v>
      </c>
      <c r="F187">
        <v>45</v>
      </c>
      <c r="G187">
        <v>2050</v>
      </c>
      <c r="H187">
        <v>950</v>
      </c>
      <c r="I187">
        <v>28</v>
      </c>
      <c r="J187">
        <v>8</v>
      </c>
      <c r="K187">
        <v>414.62</v>
      </c>
      <c r="L187">
        <v>32</v>
      </c>
      <c r="M187">
        <v>4</v>
      </c>
      <c r="N187">
        <v>436.75</v>
      </c>
      <c r="O187" t="s">
        <v>62</v>
      </c>
      <c r="P187">
        <v>2.26194696</v>
      </c>
      <c r="Q187">
        <v>4</v>
      </c>
      <c r="R187">
        <v>4</v>
      </c>
      <c r="S187">
        <v>18</v>
      </c>
      <c r="T187">
        <v>360</v>
      </c>
      <c r="U187" t="s">
        <v>279</v>
      </c>
      <c r="V187">
        <v>313.58999999999997</v>
      </c>
      <c r="W187">
        <v>1.283618190995033</v>
      </c>
      <c r="X187" t="s">
        <v>280</v>
      </c>
      <c r="Z187">
        <v>3284.2799999999997</v>
      </c>
      <c r="AD187">
        <v>30.41</v>
      </c>
      <c r="AF187">
        <v>1409.16</v>
      </c>
      <c r="AG187">
        <v>1174.3</v>
      </c>
      <c r="AH187">
        <v>1200</v>
      </c>
    </row>
    <row r="188" spans="1:34" x14ac:dyDescent="0.2">
      <c r="A188" s="4">
        <v>186</v>
      </c>
      <c r="B188" t="s">
        <v>329</v>
      </c>
      <c r="C188" t="s">
        <v>330</v>
      </c>
      <c r="D188">
        <v>350</v>
      </c>
      <c r="E188">
        <v>350</v>
      </c>
      <c r="F188">
        <v>25</v>
      </c>
      <c r="G188">
        <v>1500</v>
      </c>
      <c r="H188">
        <v>700</v>
      </c>
      <c r="I188">
        <v>32</v>
      </c>
      <c r="J188">
        <v>10</v>
      </c>
      <c r="K188">
        <v>540</v>
      </c>
      <c r="L188">
        <v>0</v>
      </c>
      <c r="M188">
        <v>0</v>
      </c>
      <c r="N188">
        <v>0</v>
      </c>
      <c r="O188" t="s">
        <v>62</v>
      </c>
      <c r="P188">
        <v>6.57</v>
      </c>
      <c r="Q188">
        <v>3</v>
      </c>
      <c r="R188">
        <v>3</v>
      </c>
      <c r="S188">
        <v>8</v>
      </c>
      <c r="T188">
        <v>150</v>
      </c>
      <c r="U188" t="s">
        <v>212</v>
      </c>
      <c r="V188">
        <v>571</v>
      </c>
      <c r="W188">
        <v>0.74784985518746294</v>
      </c>
      <c r="X188" t="s">
        <v>281</v>
      </c>
      <c r="Z188">
        <v>1049.9892479999999</v>
      </c>
      <c r="AA188">
        <v>35.6</v>
      </c>
      <c r="AF188">
        <v>302.75</v>
      </c>
      <c r="AG188">
        <v>432.5</v>
      </c>
      <c r="AH188">
        <v>700</v>
      </c>
    </row>
    <row r="189" spans="1:34" x14ac:dyDescent="0.2">
      <c r="A189" s="4">
        <v>187</v>
      </c>
      <c r="B189" t="s">
        <v>329</v>
      </c>
      <c r="C189" t="s">
        <v>331</v>
      </c>
      <c r="D189">
        <v>350</v>
      </c>
      <c r="E189">
        <v>350</v>
      </c>
      <c r="F189">
        <v>25</v>
      </c>
      <c r="G189">
        <v>1500</v>
      </c>
      <c r="H189">
        <v>700</v>
      </c>
      <c r="I189">
        <v>32</v>
      </c>
      <c r="J189">
        <v>10</v>
      </c>
      <c r="K189">
        <v>540</v>
      </c>
      <c r="L189">
        <v>0</v>
      </c>
      <c r="M189">
        <v>0</v>
      </c>
      <c r="N189">
        <v>0</v>
      </c>
      <c r="O189" t="s">
        <v>62</v>
      </c>
      <c r="P189">
        <v>6.57</v>
      </c>
      <c r="Q189">
        <v>3</v>
      </c>
      <c r="R189">
        <v>3</v>
      </c>
      <c r="S189">
        <v>8</v>
      </c>
      <c r="T189">
        <v>150</v>
      </c>
      <c r="U189" t="s">
        <v>212</v>
      </c>
      <c r="V189">
        <v>602</v>
      </c>
      <c r="W189">
        <v>0.74784985518746294</v>
      </c>
      <c r="X189" t="s">
        <v>281</v>
      </c>
      <c r="Z189">
        <v>1049.9892479999999</v>
      </c>
      <c r="AA189">
        <v>35.6</v>
      </c>
      <c r="AF189">
        <v>338.97500000000002</v>
      </c>
      <c r="AG189">
        <v>484.25</v>
      </c>
      <c r="AH189">
        <v>700</v>
      </c>
    </row>
    <row r="190" spans="1:34" x14ac:dyDescent="0.2">
      <c r="A190" s="4">
        <v>188</v>
      </c>
      <c r="B190" t="s">
        <v>329</v>
      </c>
      <c r="C190" t="s">
        <v>332</v>
      </c>
      <c r="D190">
        <v>350</v>
      </c>
      <c r="E190">
        <v>350</v>
      </c>
      <c r="F190">
        <v>25</v>
      </c>
      <c r="G190">
        <v>1500</v>
      </c>
      <c r="H190">
        <v>700</v>
      </c>
      <c r="I190">
        <v>32</v>
      </c>
      <c r="J190">
        <v>10</v>
      </c>
      <c r="K190">
        <v>540</v>
      </c>
      <c r="L190">
        <v>0</v>
      </c>
      <c r="M190">
        <v>0</v>
      </c>
      <c r="N190">
        <v>0</v>
      </c>
      <c r="O190" t="s">
        <v>62</v>
      </c>
      <c r="P190">
        <v>6.57</v>
      </c>
      <c r="Q190">
        <v>3</v>
      </c>
      <c r="R190">
        <v>3</v>
      </c>
      <c r="S190">
        <v>8</v>
      </c>
      <c r="T190">
        <v>150</v>
      </c>
      <c r="U190" t="s">
        <v>212</v>
      </c>
      <c r="V190">
        <v>571</v>
      </c>
      <c r="W190">
        <v>0.74784985518746294</v>
      </c>
      <c r="X190" t="s">
        <v>281</v>
      </c>
      <c r="Z190">
        <v>816.65830400000016</v>
      </c>
      <c r="AA190">
        <v>35.6</v>
      </c>
      <c r="AF190">
        <v>330.05</v>
      </c>
      <c r="AG190">
        <v>471.5</v>
      </c>
      <c r="AH190">
        <v>700</v>
      </c>
    </row>
    <row r="191" spans="1:34" x14ac:dyDescent="0.2">
      <c r="A191" s="4">
        <v>189</v>
      </c>
      <c r="B191" t="s">
        <v>329</v>
      </c>
      <c r="C191" t="s">
        <v>333</v>
      </c>
      <c r="D191">
        <v>350</v>
      </c>
      <c r="E191">
        <v>350</v>
      </c>
      <c r="F191">
        <v>25</v>
      </c>
      <c r="G191">
        <v>1500</v>
      </c>
      <c r="H191">
        <v>700</v>
      </c>
      <c r="I191">
        <v>32</v>
      </c>
      <c r="J191">
        <v>10</v>
      </c>
      <c r="K191">
        <v>540</v>
      </c>
      <c r="L191">
        <v>0</v>
      </c>
      <c r="M191">
        <v>0</v>
      </c>
      <c r="N191">
        <v>0</v>
      </c>
      <c r="O191" t="s">
        <v>62</v>
      </c>
      <c r="P191">
        <v>6.57</v>
      </c>
      <c r="Q191">
        <v>3</v>
      </c>
      <c r="R191">
        <v>3</v>
      </c>
      <c r="S191">
        <v>8</v>
      </c>
      <c r="T191">
        <v>150</v>
      </c>
      <c r="U191" t="s">
        <v>212</v>
      </c>
      <c r="V191">
        <v>602</v>
      </c>
      <c r="W191">
        <v>0.74784985518746294</v>
      </c>
      <c r="X191" t="s">
        <v>281</v>
      </c>
      <c r="Z191">
        <v>816.65830400000016</v>
      </c>
      <c r="AA191">
        <v>35.6</v>
      </c>
      <c r="AF191">
        <v>335.96499999999997</v>
      </c>
      <c r="AG191">
        <v>479.95</v>
      </c>
      <c r="AH191">
        <v>700</v>
      </c>
    </row>
    <row r="192" spans="1:34" x14ac:dyDescent="0.2">
      <c r="A192" s="4">
        <v>190</v>
      </c>
      <c r="B192" t="s">
        <v>329</v>
      </c>
      <c r="C192" t="s">
        <v>334</v>
      </c>
      <c r="D192">
        <v>350</v>
      </c>
      <c r="E192">
        <v>350</v>
      </c>
      <c r="F192">
        <v>25</v>
      </c>
      <c r="G192">
        <v>1500</v>
      </c>
      <c r="H192">
        <v>700</v>
      </c>
      <c r="I192">
        <v>32</v>
      </c>
      <c r="J192">
        <v>10</v>
      </c>
      <c r="K192">
        <v>540</v>
      </c>
      <c r="L192">
        <v>0</v>
      </c>
      <c r="M192">
        <v>0</v>
      </c>
      <c r="N192">
        <v>0</v>
      </c>
      <c r="O192" t="s">
        <v>62</v>
      </c>
      <c r="P192">
        <v>6.57</v>
      </c>
      <c r="Q192">
        <v>3</v>
      </c>
      <c r="R192">
        <v>3</v>
      </c>
      <c r="S192">
        <v>8</v>
      </c>
      <c r="T192">
        <v>100</v>
      </c>
      <c r="U192" t="s">
        <v>212</v>
      </c>
      <c r="V192">
        <v>571</v>
      </c>
      <c r="W192">
        <v>1.1217747827811944</v>
      </c>
      <c r="X192" t="s">
        <v>281</v>
      </c>
      <c r="Z192">
        <v>1053.9217919999999</v>
      </c>
      <c r="AA192">
        <v>26.8</v>
      </c>
      <c r="AF192">
        <v>237.89500000000004</v>
      </c>
      <c r="AG192">
        <v>339.85</v>
      </c>
      <c r="AH192">
        <v>700</v>
      </c>
    </row>
    <row r="193" spans="1:34" x14ac:dyDescent="0.2">
      <c r="A193" s="4">
        <v>191</v>
      </c>
      <c r="B193" t="s">
        <v>329</v>
      </c>
      <c r="C193" t="s">
        <v>335</v>
      </c>
      <c r="D193">
        <v>350</v>
      </c>
      <c r="E193">
        <v>350</v>
      </c>
      <c r="F193">
        <v>25</v>
      </c>
      <c r="G193">
        <v>1500</v>
      </c>
      <c r="H193">
        <v>700</v>
      </c>
      <c r="I193">
        <v>32</v>
      </c>
      <c r="J193">
        <v>10</v>
      </c>
      <c r="K193">
        <v>540</v>
      </c>
      <c r="L193">
        <v>0</v>
      </c>
      <c r="M193">
        <v>0</v>
      </c>
      <c r="N193">
        <v>0</v>
      </c>
      <c r="O193" t="s">
        <v>62</v>
      </c>
      <c r="P193">
        <v>6.57</v>
      </c>
      <c r="Q193">
        <v>3</v>
      </c>
      <c r="R193">
        <v>3</v>
      </c>
      <c r="S193">
        <v>8</v>
      </c>
      <c r="T193">
        <v>100</v>
      </c>
      <c r="U193" t="s">
        <v>212</v>
      </c>
      <c r="V193">
        <v>602</v>
      </c>
      <c r="W193">
        <v>1.1217747827811944</v>
      </c>
      <c r="X193" t="s">
        <v>281</v>
      </c>
      <c r="Z193">
        <v>1053.9217919999999</v>
      </c>
      <c r="AA193">
        <v>26.8</v>
      </c>
      <c r="AF193">
        <v>262.745</v>
      </c>
      <c r="AG193">
        <v>375.35</v>
      </c>
      <c r="AH193">
        <v>700</v>
      </c>
    </row>
    <row r="194" spans="1:34" x14ac:dyDescent="0.2">
      <c r="A194" s="4">
        <v>192</v>
      </c>
      <c r="B194" t="s">
        <v>329</v>
      </c>
      <c r="C194" t="s">
        <v>336</v>
      </c>
      <c r="D194">
        <v>350</v>
      </c>
      <c r="E194">
        <v>350</v>
      </c>
      <c r="F194">
        <v>25</v>
      </c>
      <c r="G194">
        <v>1500</v>
      </c>
      <c r="H194">
        <v>700</v>
      </c>
      <c r="I194">
        <v>32</v>
      </c>
      <c r="J194">
        <v>10</v>
      </c>
      <c r="K194">
        <v>540</v>
      </c>
      <c r="L194">
        <v>0</v>
      </c>
      <c r="M194">
        <v>0</v>
      </c>
      <c r="N194">
        <v>0</v>
      </c>
      <c r="O194" t="s">
        <v>62</v>
      </c>
      <c r="P194">
        <v>6.57</v>
      </c>
      <c r="Q194">
        <v>3</v>
      </c>
      <c r="R194">
        <v>3</v>
      </c>
      <c r="S194">
        <v>8</v>
      </c>
      <c r="T194">
        <v>150</v>
      </c>
      <c r="U194" t="s">
        <v>212</v>
      </c>
      <c r="V194">
        <v>602</v>
      </c>
      <c r="W194">
        <v>0.74784985518746294</v>
      </c>
      <c r="X194" t="s">
        <v>281</v>
      </c>
      <c r="Z194">
        <v>1053.9217919999999</v>
      </c>
      <c r="AA194">
        <v>26.8</v>
      </c>
      <c r="AF194">
        <v>254.34500000000003</v>
      </c>
      <c r="AG194">
        <v>363.35</v>
      </c>
      <c r="AH194">
        <v>700</v>
      </c>
    </row>
    <row r="195" spans="1:34" x14ac:dyDescent="0.2">
      <c r="A195" s="4">
        <v>193</v>
      </c>
      <c r="B195" t="s">
        <v>329</v>
      </c>
      <c r="C195" t="s">
        <v>337</v>
      </c>
      <c r="D195">
        <v>350</v>
      </c>
      <c r="E195">
        <v>350</v>
      </c>
      <c r="F195">
        <v>25</v>
      </c>
      <c r="G195">
        <v>1500</v>
      </c>
      <c r="H195">
        <v>525</v>
      </c>
      <c r="I195">
        <v>32</v>
      </c>
      <c r="J195">
        <v>10</v>
      </c>
      <c r="K195">
        <v>540</v>
      </c>
      <c r="L195">
        <v>0</v>
      </c>
      <c r="M195">
        <v>0</v>
      </c>
      <c r="N195">
        <v>0</v>
      </c>
      <c r="O195" t="s">
        <v>62</v>
      </c>
      <c r="P195">
        <v>6.57</v>
      </c>
      <c r="Q195">
        <v>3</v>
      </c>
      <c r="R195">
        <v>3</v>
      </c>
      <c r="S195">
        <v>8</v>
      </c>
      <c r="T195">
        <v>100</v>
      </c>
      <c r="U195" t="s">
        <v>212</v>
      </c>
      <c r="V195">
        <v>602</v>
      </c>
      <c r="W195">
        <v>1.1217747827811944</v>
      </c>
      <c r="X195" t="s">
        <v>281</v>
      </c>
      <c r="Z195">
        <v>1053.9217919999999</v>
      </c>
      <c r="AA195">
        <v>26.8</v>
      </c>
      <c r="AF195">
        <v>253.96875</v>
      </c>
      <c r="AG195">
        <v>483.75</v>
      </c>
      <c r="AH195">
        <v>525</v>
      </c>
    </row>
    <row r="196" spans="1:34" x14ac:dyDescent="0.2">
      <c r="A196" s="4">
        <v>194</v>
      </c>
      <c r="B196" t="s">
        <v>282</v>
      </c>
      <c r="C196" t="s">
        <v>338</v>
      </c>
      <c r="D196">
        <v>250</v>
      </c>
      <c r="E196">
        <v>250</v>
      </c>
      <c r="F196">
        <v>20</v>
      </c>
      <c r="G196">
        <v>1550</v>
      </c>
      <c r="H196">
        <v>750</v>
      </c>
      <c r="I196">
        <v>12</v>
      </c>
      <c r="J196">
        <v>12</v>
      </c>
      <c r="K196">
        <v>464.7</v>
      </c>
      <c r="L196">
        <v>0</v>
      </c>
      <c r="M196">
        <v>0</v>
      </c>
      <c r="N196">
        <v>0</v>
      </c>
      <c r="O196" t="s">
        <v>62</v>
      </c>
      <c r="P196">
        <v>2.17</v>
      </c>
      <c r="Q196">
        <v>4</v>
      </c>
      <c r="R196">
        <v>4</v>
      </c>
      <c r="S196">
        <v>8</v>
      </c>
      <c r="T196">
        <v>80</v>
      </c>
      <c r="U196" t="s">
        <v>62</v>
      </c>
      <c r="V196">
        <v>485.5</v>
      </c>
      <c r="W196">
        <v>2.8046952747369542</v>
      </c>
      <c r="X196" t="s">
        <v>63</v>
      </c>
      <c r="Z196">
        <v>1358</v>
      </c>
      <c r="AC196">
        <v>59.27</v>
      </c>
      <c r="AD196">
        <v>43.46</v>
      </c>
      <c r="AF196">
        <v>364.8</v>
      </c>
      <c r="AG196">
        <v>384</v>
      </c>
      <c r="AH196">
        <v>950</v>
      </c>
    </row>
    <row r="197" spans="1:34" x14ac:dyDescent="0.2">
      <c r="A197" s="4">
        <v>195</v>
      </c>
      <c r="B197" t="s">
        <v>282</v>
      </c>
      <c r="C197" t="s">
        <v>339</v>
      </c>
      <c r="D197">
        <v>250</v>
      </c>
      <c r="E197">
        <v>250</v>
      </c>
      <c r="F197">
        <v>20</v>
      </c>
      <c r="G197">
        <v>1550</v>
      </c>
      <c r="H197">
        <v>750</v>
      </c>
      <c r="I197">
        <v>12</v>
      </c>
      <c r="J197">
        <v>12</v>
      </c>
      <c r="K197">
        <v>464.7</v>
      </c>
      <c r="L197">
        <v>0</v>
      </c>
      <c r="M197">
        <v>0</v>
      </c>
      <c r="N197">
        <v>0</v>
      </c>
      <c r="O197" t="s">
        <v>62</v>
      </c>
      <c r="P197">
        <v>2.17</v>
      </c>
      <c r="Q197">
        <v>4</v>
      </c>
      <c r="R197">
        <v>4</v>
      </c>
      <c r="S197">
        <v>7</v>
      </c>
      <c r="T197">
        <v>60</v>
      </c>
      <c r="U197">
        <v>1100</v>
      </c>
      <c r="V197">
        <v>1143.3</v>
      </c>
      <c r="W197">
        <v>2.8049933928571429</v>
      </c>
      <c r="X197" t="s">
        <v>63</v>
      </c>
      <c r="Z197">
        <v>1358</v>
      </c>
      <c r="AC197">
        <v>59.27</v>
      </c>
      <c r="AD197">
        <v>43.46</v>
      </c>
      <c r="AF197">
        <v>372.4</v>
      </c>
      <c r="AG197">
        <v>392</v>
      </c>
      <c r="AH197">
        <v>950</v>
      </c>
    </row>
    <row r="198" spans="1:34" x14ac:dyDescent="0.2">
      <c r="A198" s="4">
        <v>196</v>
      </c>
      <c r="B198" t="s">
        <v>282</v>
      </c>
      <c r="C198" t="s">
        <v>340</v>
      </c>
      <c r="D198">
        <v>250</v>
      </c>
      <c r="E198">
        <v>250</v>
      </c>
      <c r="F198">
        <v>20</v>
      </c>
      <c r="G198">
        <v>1550</v>
      </c>
      <c r="H198">
        <v>750</v>
      </c>
      <c r="I198">
        <v>12</v>
      </c>
      <c r="J198">
        <v>12</v>
      </c>
      <c r="K198">
        <v>464.7</v>
      </c>
      <c r="L198">
        <v>0</v>
      </c>
      <c r="M198">
        <v>0</v>
      </c>
      <c r="N198">
        <v>0</v>
      </c>
      <c r="O198" t="s">
        <v>62</v>
      </c>
      <c r="P198">
        <v>2.17</v>
      </c>
      <c r="Q198">
        <v>4</v>
      </c>
      <c r="R198">
        <v>4</v>
      </c>
      <c r="S198">
        <v>8</v>
      </c>
      <c r="T198">
        <v>60</v>
      </c>
      <c r="U198" t="s">
        <v>62</v>
      </c>
      <c r="V198">
        <v>485.5</v>
      </c>
      <c r="W198">
        <v>3.739593699649272</v>
      </c>
      <c r="X198" t="s">
        <v>63</v>
      </c>
      <c r="Z198">
        <v>1358</v>
      </c>
      <c r="AC198">
        <v>59.27</v>
      </c>
      <c r="AD198">
        <v>43.46</v>
      </c>
      <c r="AF198">
        <v>381.9</v>
      </c>
      <c r="AG198">
        <v>402</v>
      </c>
      <c r="AH198">
        <v>950</v>
      </c>
    </row>
    <row r="199" spans="1:34" x14ac:dyDescent="0.2">
      <c r="A199" s="4">
        <v>197</v>
      </c>
      <c r="B199" t="s">
        <v>282</v>
      </c>
      <c r="C199" t="s">
        <v>341</v>
      </c>
      <c r="D199">
        <v>250</v>
      </c>
      <c r="E199">
        <v>250</v>
      </c>
      <c r="F199">
        <v>20</v>
      </c>
      <c r="G199">
        <v>1550</v>
      </c>
      <c r="H199">
        <v>750</v>
      </c>
      <c r="I199">
        <v>12</v>
      </c>
      <c r="J199">
        <v>12</v>
      </c>
      <c r="K199">
        <v>464.7</v>
      </c>
      <c r="L199">
        <v>0</v>
      </c>
      <c r="M199">
        <v>0</v>
      </c>
      <c r="N199">
        <v>0</v>
      </c>
      <c r="O199" t="s">
        <v>62</v>
      </c>
      <c r="P199">
        <v>2.17</v>
      </c>
      <c r="Q199">
        <v>4</v>
      </c>
      <c r="R199">
        <v>4</v>
      </c>
      <c r="S199">
        <v>7</v>
      </c>
      <c r="T199">
        <v>46</v>
      </c>
      <c r="U199">
        <v>1100</v>
      </c>
      <c r="V199">
        <v>1143.3</v>
      </c>
      <c r="W199">
        <v>3.658687034161491</v>
      </c>
      <c r="X199" t="s">
        <v>63</v>
      </c>
      <c r="Z199">
        <v>1358</v>
      </c>
      <c r="AC199">
        <v>59.27</v>
      </c>
      <c r="AD199">
        <v>43.46</v>
      </c>
      <c r="AF199">
        <v>378.1</v>
      </c>
      <c r="AG199">
        <v>398</v>
      </c>
      <c r="AH199">
        <v>950</v>
      </c>
    </row>
    <row r="200" spans="1:34" x14ac:dyDescent="0.2">
      <c r="A200" s="4">
        <v>198</v>
      </c>
      <c r="B200" t="s">
        <v>282</v>
      </c>
      <c r="C200" t="s">
        <v>342</v>
      </c>
      <c r="D200">
        <v>250</v>
      </c>
      <c r="E200">
        <v>250</v>
      </c>
      <c r="F200">
        <v>20</v>
      </c>
      <c r="G200">
        <v>1550</v>
      </c>
      <c r="H200">
        <v>750</v>
      </c>
      <c r="I200">
        <v>12</v>
      </c>
      <c r="J200">
        <v>12</v>
      </c>
      <c r="K200">
        <v>464.7</v>
      </c>
      <c r="L200">
        <v>0</v>
      </c>
      <c r="M200">
        <v>0</v>
      </c>
      <c r="N200">
        <v>0</v>
      </c>
      <c r="O200" t="s">
        <v>62</v>
      </c>
      <c r="P200">
        <v>2.17</v>
      </c>
      <c r="Q200">
        <v>4</v>
      </c>
      <c r="R200">
        <v>4</v>
      </c>
      <c r="S200">
        <v>6</v>
      </c>
      <c r="T200">
        <v>60</v>
      </c>
      <c r="U200" t="s">
        <v>62</v>
      </c>
      <c r="V200">
        <v>455.8</v>
      </c>
      <c r="W200">
        <v>2.0193891827364552</v>
      </c>
      <c r="X200" t="s">
        <v>63</v>
      </c>
      <c r="Z200">
        <v>1358</v>
      </c>
      <c r="AC200">
        <v>59.27</v>
      </c>
      <c r="AD200">
        <v>43.46</v>
      </c>
      <c r="AF200">
        <v>359.1</v>
      </c>
      <c r="AG200">
        <v>378</v>
      </c>
      <c r="AH200">
        <v>950</v>
      </c>
    </row>
    <row r="201" spans="1:34" x14ac:dyDescent="0.2">
      <c r="A201" s="4">
        <v>199</v>
      </c>
      <c r="B201" t="s">
        <v>282</v>
      </c>
      <c r="C201" t="s">
        <v>343</v>
      </c>
      <c r="D201">
        <v>250</v>
      </c>
      <c r="E201">
        <v>250</v>
      </c>
      <c r="F201">
        <v>20</v>
      </c>
      <c r="G201">
        <v>1550</v>
      </c>
      <c r="H201">
        <v>750</v>
      </c>
      <c r="I201">
        <v>12</v>
      </c>
      <c r="J201">
        <v>12</v>
      </c>
      <c r="K201">
        <v>464.7</v>
      </c>
      <c r="L201">
        <v>0</v>
      </c>
      <c r="M201">
        <v>0</v>
      </c>
      <c r="N201">
        <v>0</v>
      </c>
      <c r="O201" t="s">
        <v>62</v>
      </c>
      <c r="P201">
        <v>2.17</v>
      </c>
      <c r="Q201">
        <v>4</v>
      </c>
      <c r="R201">
        <v>4</v>
      </c>
      <c r="S201">
        <v>5</v>
      </c>
      <c r="T201">
        <v>42</v>
      </c>
      <c r="U201">
        <v>1100</v>
      </c>
      <c r="V201">
        <v>1182.5999999999999</v>
      </c>
      <c r="W201">
        <v>1.9634953749999999</v>
      </c>
      <c r="X201" t="s">
        <v>63</v>
      </c>
      <c r="Z201">
        <v>1358</v>
      </c>
      <c r="AC201">
        <v>59.27</v>
      </c>
      <c r="AD201">
        <v>43.46</v>
      </c>
      <c r="AF201">
        <v>354.82499999999999</v>
      </c>
      <c r="AG201">
        <v>373.5</v>
      </c>
      <c r="AH201">
        <v>950</v>
      </c>
    </row>
    <row r="202" spans="1:34" x14ac:dyDescent="0.2">
      <c r="A202" s="4">
        <v>200</v>
      </c>
      <c r="B202" t="s">
        <v>283</v>
      </c>
      <c r="C202" t="s">
        <v>344</v>
      </c>
      <c r="D202">
        <v>500</v>
      </c>
      <c r="E202">
        <v>500</v>
      </c>
      <c r="F202">
        <v>25</v>
      </c>
      <c r="G202">
        <v>1710</v>
      </c>
      <c r="H202">
        <v>910</v>
      </c>
      <c r="I202">
        <v>20</v>
      </c>
      <c r="J202">
        <v>12</v>
      </c>
      <c r="K202">
        <v>422</v>
      </c>
      <c r="L202">
        <v>0</v>
      </c>
      <c r="M202">
        <v>0</v>
      </c>
      <c r="N202">
        <v>0</v>
      </c>
      <c r="O202" t="s">
        <v>62</v>
      </c>
      <c r="P202">
        <v>1.51</v>
      </c>
      <c r="Q202">
        <v>4</v>
      </c>
      <c r="R202">
        <v>4</v>
      </c>
      <c r="S202">
        <v>10</v>
      </c>
      <c r="T202">
        <v>71</v>
      </c>
      <c r="U202" t="s">
        <v>279</v>
      </c>
      <c r="V202">
        <v>327</v>
      </c>
      <c r="W202">
        <v>2.1537590475247375</v>
      </c>
      <c r="X202" t="s">
        <v>280</v>
      </c>
      <c r="Z202">
        <v>4500</v>
      </c>
      <c r="AD202">
        <v>30</v>
      </c>
      <c r="AF202">
        <v>1133.03</v>
      </c>
      <c r="AG202">
        <v>976.75</v>
      </c>
      <c r="AH202">
        <v>1160</v>
      </c>
    </row>
    <row r="203" spans="1:34" x14ac:dyDescent="0.2">
      <c r="A203" s="4">
        <v>201</v>
      </c>
      <c r="B203" t="s">
        <v>283</v>
      </c>
      <c r="C203" t="s">
        <v>345</v>
      </c>
      <c r="D203">
        <v>500</v>
      </c>
      <c r="E203">
        <v>500</v>
      </c>
      <c r="F203">
        <v>25</v>
      </c>
      <c r="G203">
        <v>1710</v>
      </c>
      <c r="H203">
        <v>910</v>
      </c>
      <c r="I203">
        <v>20</v>
      </c>
      <c r="J203">
        <v>12</v>
      </c>
      <c r="K203">
        <v>422</v>
      </c>
      <c r="L203">
        <v>0</v>
      </c>
      <c r="M203">
        <v>0</v>
      </c>
      <c r="N203">
        <v>0</v>
      </c>
      <c r="O203" t="s">
        <v>62</v>
      </c>
      <c r="P203">
        <v>1.51</v>
      </c>
      <c r="Q203">
        <v>4</v>
      </c>
      <c r="R203">
        <v>4</v>
      </c>
      <c r="S203">
        <v>10</v>
      </c>
      <c r="T203">
        <v>71</v>
      </c>
      <c r="U203" t="s">
        <v>279</v>
      </c>
      <c r="V203">
        <v>327</v>
      </c>
      <c r="W203">
        <v>2.1537590475247375</v>
      </c>
      <c r="X203" t="s">
        <v>280</v>
      </c>
      <c r="Z203">
        <v>4200</v>
      </c>
      <c r="AD203">
        <v>28</v>
      </c>
      <c r="AF203">
        <v>1138.7952</v>
      </c>
      <c r="AG203">
        <v>981.72</v>
      </c>
      <c r="AH203">
        <v>1160</v>
      </c>
    </row>
    <row r="204" spans="1:34" x14ac:dyDescent="0.2">
      <c r="A204" s="4">
        <v>202</v>
      </c>
      <c r="B204" t="s">
        <v>284</v>
      </c>
      <c r="C204" t="s">
        <v>346</v>
      </c>
      <c r="D204">
        <v>250</v>
      </c>
      <c r="E204">
        <v>150</v>
      </c>
      <c r="F204">
        <v>30</v>
      </c>
      <c r="G204">
        <v>890</v>
      </c>
      <c r="H204">
        <v>310</v>
      </c>
      <c r="I204">
        <v>20</v>
      </c>
      <c r="J204">
        <v>4</v>
      </c>
      <c r="K204">
        <v>568</v>
      </c>
      <c r="L204">
        <v>0</v>
      </c>
      <c r="M204">
        <v>0</v>
      </c>
      <c r="N204">
        <v>0</v>
      </c>
      <c r="O204" t="s">
        <v>225</v>
      </c>
      <c r="P204">
        <v>3.35</v>
      </c>
      <c r="Q204">
        <v>2</v>
      </c>
      <c r="R204">
        <v>2</v>
      </c>
      <c r="S204">
        <v>8</v>
      </c>
      <c r="T204">
        <v>150</v>
      </c>
      <c r="U204" t="s">
        <v>62</v>
      </c>
      <c r="W204">
        <v>1.4574230970280628</v>
      </c>
      <c r="X204" t="s">
        <v>63</v>
      </c>
      <c r="Z204">
        <v>278.07575400000002</v>
      </c>
      <c r="AC204">
        <v>57.3</v>
      </c>
      <c r="AF204">
        <v>81.405000000000001</v>
      </c>
      <c r="AG204">
        <v>201</v>
      </c>
      <c r="AH204">
        <v>405</v>
      </c>
    </row>
    <row r="205" spans="1:34" x14ac:dyDescent="0.2">
      <c r="A205" s="4">
        <v>203</v>
      </c>
      <c r="B205" t="s">
        <v>347</v>
      </c>
      <c r="C205" t="s">
        <v>348</v>
      </c>
      <c r="D205">
        <v>250</v>
      </c>
      <c r="E205">
        <v>150</v>
      </c>
      <c r="F205">
        <v>30</v>
      </c>
      <c r="G205">
        <v>890</v>
      </c>
      <c r="H205">
        <v>310</v>
      </c>
      <c r="I205">
        <v>20</v>
      </c>
      <c r="J205">
        <v>4</v>
      </c>
      <c r="K205">
        <v>568</v>
      </c>
      <c r="L205">
        <v>0</v>
      </c>
      <c r="M205">
        <v>0</v>
      </c>
      <c r="N205">
        <v>0</v>
      </c>
      <c r="O205" t="s">
        <v>225</v>
      </c>
      <c r="P205">
        <v>3.35</v>
      </c>
      <c r="Q205">
        <v>2</v>
      </c>
      <c r="R205">
        <v>2</v>
      </c>
      <c r="S205">
        <v>8</v>
      </c>
      <c r="T205">
        <v>150</v>
      </c>
      <c r="U205" t="s">
        <v>62</v>
      </c>
      <c r="W205">
        <v>1.4574230970280628</v>
      </c>
      <c r="X205" t="s">
        <v>63</v>
      </c>
      <c r="Z205">
        <v>486.63256949999999</v>
      </c>
      <c r="AC205">
        <v>57.3</v>
      </c>
      <c r="AF205">
        <v>64.8</v>
      </c>
      <c r="AG205">
        <v>160</v>
      </c>
      <c r="AH205">
        <v>405</v>
      </c>
    </row>
    <row r="206" spans="1:34" x14ac:dyDescent="0.2">
      <c r="A206" s="4">
        <v>204</v>
      </c>
      <c r="B206" t="s">
        <v>284</v>
      </c>
      <c r="C206" t="s">
        <v>285</v>
      </c>
      <c r="D206">
        <v>250</v>
      </c>
      <c r="E206">
        <v>150</v>
      </c>
      <c r="F206">
        <v>30</v>
      </c>
      <c r="G206">
        <v>890</v>
      </c>
      <c r="H206">
        <v>310</v>
      </c>
      <c r="I206">
        <v>20</v>
      </c>
      <c r="J206">
        <v>4</v>
      </c>
      <c r="K206">
        <v>568</v>
      </c>
      <c r="L206">
        <v>0</v>
      </c>
      <c r="M206">
        <v>0</v>
      </c>
      <c r="N206">
        <v>0</v>
      </c>
      <c r="O206" t="s">
        <v>225</v>
      </c>
      <c r="P206">
        <v>3.35</v>
      </c>
      <c r="Q206">
        <v>2</v>
      </c>
      <c r="R206">
        <v>2</v>
      </c>
      <c r="S206">
        <v>8</v>
      </c>
      <c r="T206">
        <v>150</v>
      </c>
      <c r="U206" t="s">
        <v>62</v>
      </c>
      <c r="W206">
        <v>1.4574230970280628</v>
      </c>
      <c r="X206" t="s">
        <v>63</v>
      </c>
      <c r="Z206">
        <v>695.18938500000002</v>
      </c>
      <c r="AC206">
        <v>57.3</v>
      </c>
      <c r="AF206">
        <v>87.075000000000003</v>
      </c>
      <c r="AG206">
        <v>215</v>
      </c>
      <c r="AH206">
        <v>405</v>
      </c>
    </row>
    <row r="207" spans="1:34" x14ac:dyDescent="0.2">
      <c r="A207" s="4">
        <v>205</v>
      </c>
      <c r="B207" t="s">
        <v>284</v>
      </c>
      <c r="C207" t="s">
        <v>286</v>
      </c>
      <c r="D207">
        <v>250</v>
      </c>
      <c r="E207">
        <v>150</v>
      </c>
      <c r="F207">
        <v>30</v>
      </c>
      <c r="G207">
        <v>890</v>
      </c>
      <c r="H207">
        <v>610</v>
      </c>
      <c r="I207">
        <v>20</v>
      </c>
      <c r="J207">
        <v>4</v>
      </c>
      <c r="K207">
        <v>568</v>
      </c>
      <c r="L207">
        <v>0</v>
      </c>
      <c r="M207">
        <v>0</v>
      </c>
      <c r="N207">
        <v>0</v>
      </c>
      <c r="O207" t="s">
        <v>225</v>
      </c>
      <c r="P207">
        <v>3.35</v>
      </c>
      <c r="Q207">
        <v>2</v>
      </c>
      <c r="R207">
        <v>2</v>
      </c>
      <c r="S207">
        <v>8</v>
      </c>
      <c r="T207">
        <v>100</v>
      </c>
      <c r="U207" t="s">
        <v>62</v>
      </c>
      <c r="W207">
        <v>2.186134645542094</v>
      </c>
      <c r="X207" t="s">
        <v>63</v>
      </c>
      <c r="Z207">
        <v>486.63256949999999</v>
      </c>
      <c r="AC207">
        <v>57.3</v>
      </c>
      <c r="AF207">
        <v>87.48</v>
      </c>
      <c r="AG207">
        <v>216</v>
      </c>
      <c r="AH207">
        <v>405</v>
      </c>
    </row>
    <row r="208" spans="1:34" x14ac:dyDescent="0.2">
      <c r="A208" s="4">
        <v>206</v>
      </c>
      <c r="B208" t="s">
        <v>284</v>
      </c>
      <c r="C208" t="s">
        <v>287</v>
      </c>
      <c r="D208">
        <v>250</v>
      </c>
      <c r="E208">
        <v>150</v>
      </c>
      <c r="F208">
        <v>30</v>
      </c>
      <c r="G208">
        <v>805</v>
      </c>
      <c r="H208">
        <v>225</v>
      </c>
      <c r="I208">
        <v>20</v>
      </c>
      <c r="J208">
        <v>4</v>
      </c>
      <c r="K208">
        <v>568</v>
      </c>
      <c r="L208">
        <v>0</v>
      </c>
      <c r="M208">
        <v>0</v>
      </c>
      <c r="N208">
        <v>0</v>
      </c>
      <c r="O208" t="s">
        <v>225</v>
      </c>
      <c r="P208">
        <v>3.35</v>
      </c>
      <c r="Q208">
        <v>2</v>
      </c>
      <c r="R208">
        <v>2</v>
      </c>
      <c r="S208">
        <v>8</v>
      </c>
      <c r="T208">
        <v>150</v>
      </c>
      <c r="U208" t="s">
        <v>62</v>
      </c>
      <c r="W208">
        <v>1.4574230970280628</v>
      </c>
      <c r="X208" t="s">
        <v>63</v>
      </c>
      <c r="Z208">
        <v>278.07575400000002</v>
      </c>
      <c r="AC208">
        <v>57.3</v>
      </c>
      <c r="AF208">
        <v>88.515000000000001</v>
      </c>
      <c r="AG208">
        <v>281</v>
      </c>
      <c r="AH208">
        <v>315</v>
      </c>
    </row>
    <row r="209" spans="1:34" x14ac:dyDescent="0.2">
      <c r="A209" s="4">
        <v>207</v>
      </c>
      <c r="B209" t="s">
        <v>284</v>
      </c>
      <c r="C209" t="s">
        <v>288</v>
      </c>
      <c r="D209">
        <v>250</v>
      </c>
      <c r="E209">
        <v>150</v>
      </c>
      <c r="F209">
        <v>30</v>
      </c>
      <c r="G209">
        <v>990</v>
      </c>
      <c r="H209">
        <v>410</v>
      </c>
      <c r="I209">
        <v>20</v>
      </c>
      <c r="J209">
        <v>4</v>
      </c>
      <c r="K209">
        <v>568</v>
      </c>
      <c r="L209">
        <v>0</v>
      </c>
      <c r="M209">
        <v>0</v>
      </c>
      <c r="N209">
        <v>0</v>
      </c>
      <c r="O209" t="s">
        <v>225</v>
      </c>
      <c r="P209">
        <v>3.35</v>
      </c>
      <c r="Q209">
        <v>2</v>
      </c>
      <c r="R209">
        <v>2</v>
      </c>
      <c r="S209">
        <v>8</v>
      </c>
      <c r="T209">
        <v>150</v>
      </c>
      <c r="U209" t="s">
        <v>62</v>
      </c>
      <c r="W209">
        <v>1.4574230970280628</v>
      </c>
      <c r="X209" t="s">
        <v>63</v>
      </c>
      <c r="Z209">
        <v>278.07575400000002</v>
      </c>
      <c r="AC209">
        <v>57.3</v>
      </c>
      <c r="AF209">
        <v>94.5</v>
      </c>
      <c r="AG209">
        <v>189</v>
      </c>
      <c r="AH209">
        <v>500</v>
      </c>
    </row>
    <row r="210" spans="1:34" x14ac:dyDescent="0.2">
      <c r="A210" s="4">
        <v>208</v>
      </c>
      <c r="B210" t="s">
        <v>349</v>
      </c>
      <c r="C210" t="s">
        <v>350</v>
      </c>
      <c r="D210">
        <v>275</v>
      </c>
      <c r="E210">
        <v>275</v>
      </c>
      <c r="F210">
        <v>20</v>
      </c>
      <c r="I210">
        <v>16</v>
      </c>
      <c r="J210">
        <v>4</v>
      </c>
      <c r="K210">
        <v>531</v>
      </c>
      <c r="L210">
        <v>0</v>
      </c>
      <c r="M210">
        <v>0</v>
      </c>
      <c r="N210">
        <v>0</v>
      </c>
      <c r="O210" t="s">
        <v>237</v>
      </c>
      <c r="P210">
        <v>1.06</v>
      </c>
      <c r="Q210">
        <v>2</v>
      </c>
      <c r="R210">
        <v>2</v>
      </c>
      <c r="S210">
        <v>6</v>
      </c>
      <c r="T210">
        <v>45</v>
      </c>
      <c r="U210" t="s">
        <v>62</v>
      </c>
      <c r="V210">
        <v>467</v>
      </c>
      <c r="W210">
        <v>1.1876760216372739</v>
      </c>
      <c r="X210" t="s">
        <v>63</v>
      </c>
      <c r="Z210">
        <v>0</v>
      </c>
      <c r="AC210">
        <v>43.8</v>
      </c>
      <c r="AF210">
        <v>354.424125</v>
      </c>
      <c r="AG210">
        <v>354.424125</v>
      </c>
      <c r="AH210">
        <v>1000</v>
      </c>
    </row>
    <row r="211" spans="1:34" x14ac:dyDescent="0.2">
      <c r="A211" s="4">
        <v>209</v>
      </c>
      <c r="B211" t="s">
        <v>349</v>
      </c>
      <c r="C211" t="s">
        <v>351</v>
      </c>
      <c r="D211">
        <v>275</v>
      </c>
      <c r="E211">
        <v>275</v>
      </c>
      <c r="F211">
        <v>20</v>
      </c>
      <c r="I211">
        <v>12</v>
      </c>
      <c r="J211">
        <v>8</v>
      </c>
      <c r="K211">
        <v>567</v>
      </c>
      <c r="L211">
        <v>0</v>
      </c>
      <c r="M211">
        <v>0</v>
      </c>
      <c r="N211">
        <v>0</v>
      </c>
      <c r="O211" t="s">
        <v>237</v>
      </c>
      <c r="P211">
        <v>1.2</v>
      </c>
      <c r="Q211">
        <v>3</v>
      </c>
      <c r="R211">
        <v>3</v>
      </c>
      <c r="S211">
        <v>6.5</v>
      </c>
      <c r="T211">
        <v>60</v>
      </c>
      <c r="U211" t="s">
        <v>237</v>
      </c>
      <c r="V211">
        <v>566</v>
      </c>
      <c r="W211">
        <v>1.5822623735517614</v>
      </c>
      <c r="X211" t="s">
        <v>63</v>
      </c>
      <c r="Z211">
        <v>0</v>
      </c>
      <c r="AC211">
        <v>53.04</v>
      </c>
      <c r="AF211">
        <v>413.14845000000003</v>
      </c>
      <c r="AG211">
        <v>413.14845000000003</v>
      </c>
      <c r="AH211">
        <v>1000</v>
      </c>
    </row>
    <row r="212" spans="1:34" x14ac:dyDescent="0.2">
      <c r="A212" s="4">
        <v>210</v>
      </c>
      <c r="B212" t="s">
        <v>349</v>
      </c>
      <c r="C212" t="s">
        <v>352</v>
      </c>
      <c r="D212">
        <v>275</v>
      </c>
      <c r="E212">
        <v>275</v>
      </c>
      <c r="F212">
        <v>20</v>
      </c>
      <c r="I212">
        <v>12</v>
      </c>
      <c r="J212">
        <v>8</v>
      </c>
      <c r="K212">
        <v>567</v>
      </c>
      <c r="L212">
        <v>0</v>
      </c>
      <c r="M212">
        <v>0</v>
      </c>
      <c r="N212">
        <v>0</v>
      </c>
      <c r="O212" t="s">
        <v>237</v>
      </c>
      <c r="P212">
        <v>1.2</v>
      </c>
      <c r="Q212">
        <v>3</v>
      </c>
      <c r="R212">
        <v>3</v>
      </c>
      <c r="S212">
        <v>6.5</v>
      </c>
      <c r="T212">
        <v>45</v>
      </c>
      <c r="U212" t="s">
        <v>237</v>
      </c>
      <c r="V212">
        <v>566</v>
      </c>
      <c r="W212">
        <v>2.1096831647356815</v>
      </c>
      <c r="X212" t="s">
        <v>63</v>
      </c>
      <c r="Z212">
        <v>0</v>
      </c>
      <c r="AC212">
        <v>54.2</v>
      </c>
      <c r="AF212">
        <v>401.68975</v>
      </c>
      <c r="AG212">
        <v>401.68975</v>
      </c>
      <c r="AH212">
        <v>1000</v>
      </c>
    </row>
    <row r="213" spans="1:34" x14ac:dyDescent="0.2">
      <c r="A213" s="4">
        <v>211</v>
      </c>
      <c r="B213" t="s">
        <v>353</v>
      </c>
      <c r="C213" t="s">
        <v>354</v>
      </c>
      <c r="D213">
        <v>250</v>
      </c>
      <c r="E213">
        <v>250</v>
      </c>
      <c r="F213">
        <v>20</v>
      </c>
      <c r="G213">
        <v>1300</v>
      </c>
      <c r="H213">
        <v>500</v>
      </c>
      <c r="I213">
        <v>12</v>
      </c>
      <c r="J213">
        <v>12</v>
      </c>
      <c r="K213">
        <v>469</v>
      </c>
      <c r="L213">
        <v>0</v>
      </c>
      <c r="M213">
        <v>0</v>
      </c>
      <c r="N213">
        <v>0</v>
      </c>
      <c r="O213" t="s">
        <v>62</v>
      </c>
      <c r="P213">
        <v>2.17</v>
      </c>
      <c r="Q213">
        <v>4</v>
      </c>
      <c r="R213">
        <v>4</v>
      </c>
      <c r="S213">
        <v>5</v>
      </c>
      <c r="T213">
        <v>50</v>
      </c>
      <c r="U213" t="s">
        <v>90</v>
      </c>
      <c r="V213">
        <v>998</v>
      </c>
      <c r="W213">
        <v>1.6493361150000001</v>
      </c>
      <c r="X213" t="s">
        <v>213</v>
      </c>
      <c r="Z213">
        <v>1435.9917</v>
      </c>
      <c r="AC213">
        <v>71.599999999999994</v>
      </c>
      <c r="AF213">
        <v>319.33300000000003</v>
      </c>
      <c r="AG213">
        <v>456.19</v>
      </c>
      <c r="AH213">
        <v>700</v>
      </c>
    </row>
    <row r="214" spans="1:34" x14ac:dyDescent="0.2">
      <c r="A214" s="4">
        <v>212</v>
      </c>
      <c r="B214" t="s">
        <v>353</v>
      </c>
      <c r="C214" t="s">
        <v>289</v>
      </c>
      <c r="D214">
        <v>250</v>
      </c>
      <c r="E214">
        <v>250</v>
      </c>
      <c r="F214">
        <v>20</v>
      </c>
      <c r="G214">
        <v>1550</v>
      </c>
      <c r="H214">
        <v>750</v>
      </c>
      <c r="I214">
        <v>12</v>
      </c>
      <c r="J214">
        <v>12</v>
      </c>
      <c r="K214">
        <v>469</v>
      </c>
      <c r="L214">
        <v>0</v>
      </c>
      <c r="M214">
        <v>0</v>
      </c>
      <c r="N214">
        <v>0</v>
      </c>
      <c r="O214" t="s">
        <v>62</v>
      </c>
      <c r="P214">
        <v>2.17</v>
      </c>
      <c r="Q214">
        <v>4</v>
      </c>
      <c r="R214">
        <v>4</v>
      </c>
      <c r="S214">
        <v>5</v>
      </c>
      <c r="T214">
        <v>50</v>
      </c>
      <c r="U214" t="s">
        <v>90</v>
      </c>
      <c r="V214">
        <v>998</v>
      </c>
      <c r="W214">
        <v>1.6493361150000001</v>
      </c>
      <c r="X214" t="s">
        <v>213</v>
      </c>
      <c r="Z214">
        <v>1435.9917</v>
      </c>
      <c r="AC214">
        <v>71.599999999999994</v>
      </c>
      <c r="AF214">
        <v>342.51299999999998</v>
      </c>
      <c r="AG214">
        <v>360.54</v>
      </c>
      <c r="AH214">
        <v>950</v>
      </c>
    </row>
    <row r="215" spans="1:34" x14ac:dyDescent="0.2">
      <c r="A215" s="4">
        <v>213</v>
      </c>
      <c r="B215" t="s">
        <v>353</v>
      </c>
      <c r="C215" t="s">
        <v>290</v>
      </c>
      <c r="D215">
        <v>250</v>
      </c>
      <c r="E215">
        <v>250</v>
      </c>
      <c r="F215">
        <v>20</v>
      </c>
      <c r="G215">
        <v>1550</v>
      </c>
      <c r="H215">
        <v>750</v>
      </c>
      <c r="I215">
        <v>12</v>
      </c>
      <c r="J215">
        <v>12</v>
      </c>
      <c r="K215">
        <v>469</v>
      </c>
      <c r="L215">
        <v>0</v>
      </c>
      <c r="M215">
        <v>0</v>
      </c>
      <c r="N215">
        <v>0</v>
      </c>
      <c r="O215" t="s">
        <v>62</v>
      </c>
      <c r="P215">
        <v>2.17</v>
      </c>
      <c r="Q215">
        <v>4</v>
      </c>
      <c r="R215">
        <v>4</v>
      </c>
      <c r="S215">
        <v>5</v>
      </c>
      <c r="T215">
        <v>50</v>
      </c>
      <c r="U215" t="s">
        <v>90</v>
      </c>
      <c r="V215">
        <v>998</v>
      </c>
      <c r="W215">
        <v>1.6493361150000001</v>
      </c>
      <c r="X215" t="s">
        <v>213</v>
      </c>
      <c r="Z215">
        <v>2010.3883799999996</v>
      </c>
      <c r="AC215">
        <v>71.599999999999994</v>
      </c>
      <c r="AF215">
        <v>353.63749999999999</v>
      </c>
      <c r="AG215">
        <v>372.25</v>
      </c>
      <c r="AH215">
        <v>950</v>
      </c>
    </row>
    <row r="216" spans="1:34" x14ac:dyDescent="0.2">
      <c r="A216" s="4">
        <v>214</v>
      </c>
      <c r="B216" t="s">
        <v>353</v>
      </c>
      <c r="C216" t="s">
        <v>291</v>
      </c>
      <c r="D216">
        <v>250</v>
      </c>
      <c r="E216">
        <v>250</v>
      </c>
      <c r="F216">
        <v>20</v>
      </c>
      <c r="G216">
        <v>1800</v>
      </c>
      <c r="H216">
        <v>1000</v>
      </c>
      <c r="I216">
        <v>12</v>
      </c>
      <c r="J216">
        <v>12</v>
      </c>
      <c r="K216">
        <v>469</v>
      </c>
      <c r="L216">
        <v>0</v>
      </c>
      <c r="M216">
        <v>0</v>
      </c>
      <c r="N216">
        <v>0</v>
      </c>
      <c r="O216" t="s">
        <v>62</v>
      </c>
      <c r="P216">
        <v>2.17</v>
      </c>
      <c r="Q216">
        <v>4</v>
      </c>
      <c r="R216">
        <v>4</v>
      </c>
      <c r="S216">
        <v>5</v>
      </c>
      <c r="T216">
        <v>50</v>
      </c>
      <c r="U216" t="s">
        <v>90</v>
      </c>
      <c r="V216">
        <v>998</v>
      </c>
      <c r="W216">
        <v>1.6493361150000001</v>
      </c>
      <c r="X216" t="s">
        <v>213</v>
      </c>
      <c r="Z216">
        <v>1435.9917</v>
      </c>
      <c r="AC216">
        <v>71.599999999999994</v>
      </c>
      <c r="AF216">
        <v>352.34399999999999</v>
      </c>
      <c r="AG216">
        <v>293.62</v>
      </c>
      <c r="AH216">
        <v>1200</v>
      </c>
    </row>
    <row r="217" spans="1:34" x14ac:dyDescent="0.2">
      <c r="A217" s="4">
        <v>215</v>
      </c>
      <c r="B217" t="s">
        <v>353</v>
      </c>
      <c r="C217" t="s">
        <v>292</v>
      </c>
      <c r="D217">
        <v>250</v>
      </c>
      <c r="E217">
        <v>250</v>
      </c>
      <c r="F217">
        <v>20</v>
      </c>
      <c r="G217">
        <v>1550</v>
      </c>
      <c r="H217">
        <v>750</v>
      </c>
      <c r="I217">
        <v>12</v>
      </c>
      <c r="J217">
        <v>12</v>
      </c>
      <c r="K217">
        <v>469</v>
      </c>
      <c r="L217">
        <v>0</v>
      </c>
      <c r="M217">
        <v>0</v>
      </c>
      <c r="N217">
        <v>0</v>
      </c>
      <c r="O217" t="s">
        <v>62</v>
      </c>
      <c r="P217">
        <v>2.17</v>
      </c>
      <c r="Q217">
        <v>4</v>
      </c>
      <c r="R217">
        <v>4</v>
      </c>
      <c r="S217">
        <v>5</v>
      </c>
      <c r="T217">
        <v>30</v>
      </c>
      <c r="U217" t="s">
        <v>90</v>
      </c>
      <c r="V217">
        <v>998</v>
      </c>
      <c r="W217">
        <v>2.7488935250000002</v>
      </c>
      <c r="X217" t="s">
        <v>213</v>
      </c>
      <c r="Z217">
        <v>1435.9917</v>
      </c>
      <c r="AC217">
        <v>71.599999999999994</v>
      </c>
      <c r="AF217">
        <v>397.76499999999999</v>
      </c>
      <c r="AG217">
        <v>418.7</v>
      </c>
      <c r="AH217">
        <v>950</v>
      </c>
    </row>
    <row r="218" spans="1:34" x14ac:dyDescent="0.2">
      <c r="A218" s="4">
        <v>216</v>
      </c>
      <c r="B218" t="s">
        <v>353</v>
      </c>
      <c r="C218" t="s">
        <v>293</v>
      </c>
      <c r="D218">
        <v>250</v>
      </c>
      <c r="E218">
        <v>250</v>
      </c>
      <c r="F218">
        <v>20</v>
      </c>
      <c r="G218">
        <v>1550</v>
      </c>
      <c r="H218">
        <v>750</v>
      </c>
      <c r="I218">
        <v>12</v>
      </c>
      <c r="J218">
        <v>12</v>
      </c>
      <c r="K218">
        <v>469</v>
      </c>
      <c r="L218">
        <v>0</v>
      </c>
      <c r="M218">
        <v>0</v>
      </c>
      <c r="N218">
        <v>0</v>
      </c>
      <c r="O218" t="s">
        <v>62</v>
      </c>
      <c r="P218">
        <v>2.17</v>
      </c>
      <c r="Q218">
        <v>4</v>
      </c>
      <c r="R218">
        <v>4</v>
      </c>
      <c r="S218">
        <v>5</v>
      </c>
      <c r="T218">
        <v>80</v>
      </c>
      <c r="U218" t="s">
        <v>90</v>
      </c>
      <c r="V218">
        <v>998</v>
      </c>
      <c r="W218">
        <v>1.0308350718750001</v>
      </c>
      <c r="X218" t="s">
        <v>213</v>
      </c>
      <c r="Z218">
        <v>1435.9917</v>
      </c>
      <c r="AC218">
        <v>71.599999999999994</v>
      </c>
      <c r="AF218">
        <v>330.60950000000003</v>
      </c>
      <c r="AG218">
        <v>348.01</v>
      </c>
      <c r="AH218">
        <v>950</v>
      </c>
    </row>
    <row r="219" spans="1:34" x14ac:dyDescent="0.2">
      <c r="A219" s="4">
        <v>217</v>
      </c>
      <c r="B219" t="s">
        <v>353</v>
      </c>
      <c r="C219" t="s">
        <v>294</v>
      </c>
      <c r="D219">
        <v>250</v>
      </c>
      <c r="E219">
        <v>250</v>
      </c>
      <c r="F219">
        <v>20</v>
      </c>
      <c r="G219">
        <v>1550</v>
      </c>
      <c r="H219">
        <v>750</v>
      </c>
      <c r="I219">
        <v>12</v>
      </c>
      <c r="J219">
        <v>12</v>
      </c>
      <c r="K219">
        <v>469</v>
      </c>
      <c r="L219">
        <v>0</v>
      </c>
      <c r="M219">
        <v>0</v>
      </c>
      <c r="N219">
        <v>0</v>
      </c>
      <c r="O219" t="s">
        <v>62</v>
      </c>
      <c r="P219">
        <v>2.17</v>
      </c>
      <c r="Q219">
        <v>4</v>
      </c>
      <c r="R219">
        <v>4</v>
      </c>
      <c r="S219">
        <v>5</v>
      </c>
      <c r="T219">
        <v>80</v>
      </c>
      <c r="U219" t="s">
        <v>90</v>
      </c>
      <c r="V219">
        <v>998</v>
      </c>
      <c r="W219">
        <v>1.0308350718750001</v>
      </c>
      <c r="X219" t="s">
        <v>213</v>
      </c>
      <c r="Z219">
        <v>2010.3883799999996</v>
      </c>
      <c r="AC219">
        <v>71.599999999999994</v>
      </c>
      <c r="AF219">
        <v>380.08550000000002</v>
      </c>
      <c r="AG219">
        <v>400.09</v>
      </c>
      <c r="AH219">
        <v>950</v>
      </c>
    </row>
    <row r="220" spans="1:34" x14ac:dyDescent="0.2">
      <c r="A220" s="4">
        <v>218</v>
      </c>
      <c r="B220" t="s">
        <v>353</v>
      </c>
      <c r="C220" t="s">
        <v>295</v>
      </c>
      <c r="D220">
        <v>250</v>
      </c>
      <c r="E220">
        <v>250</v>
      </c>
      <c r="F220">
        <v>20</v>
      </c>
      <c r="G220">
        <v>1550</v>
      </c>
      <c r="H220">
        <v>750</v>
      </c>
      <c r="I220">
        <v>12</v>
      </c>
      <c r="J220">
        <v>12</v>
      </c>
      <c r="K220">
        <v>469</v>
      </c>
      <c r="L220">
        <v>0</v>
      </c>
      <c r="M220">
        <v>0</v>
      </c>
      <c r="N220">
        <v>0</v>
      </c>
      <c r="O220" t="s">
        <v>62</v>
      </c>
      <c r="P220">
        <v>2.17</v>
      </c>
      <c r="Q220">
        <v>4</v>
      </c>
      <c r="R220">
        <v>4</v>
      </c>
      <c r="S220">
        <v>5</v>
      </c>
      <c r="T220">
        <v>50</v>
      </c>
      <c r="U220" t="s">
        <v>90</v>
      </c>
      <c r="V220">
        <v>998</v>
      </c>
      <c r="W220">
        <v>1.6493361150000001</v>
      </c>
      <c r="X220" t="s">
        <v>171</v>
      </c>
      <c r="Z220">
        <v>1805.0175000000002</v>
      </c>
      <c r="AC220">
        <v>90</v>
      </c>
      <c r="AF220">
        <v>416.59399999999999</v>
      </c>
      <c r="AG220">
        <v>438.52</v>
      </c>
      <c r="AH220">
        <v>950</v>
      </c>
    </row>
    <row r="221" spans="1:34" x14ac:dyDescent="0.2">
      <c r="A221" s="4">
        <v>219</v>
      </c>
      <c r="B221" t="s">
        <v>353</v>
      </c>
      <c r="C221" t="s">
        <v>296</v>
      </c>
      <c r="D221">
        <v>250</v>
      </c>
      <c r="E221">
        <v>250</v>
      </c>
      <c r="F221">
        <v>20</v>
      </c>
      <c r="G221">
        <v>1550</v>
      </c>
      <c r="H221">
        <v>750</v>
      </c>
      <c r="I221">
        <v>12</v>
      </c>
      <c r="J221">
        <v>12</v>
      </c>
      <c r="K221">
        <v>469</v>
      </c>
      <c r="L221">
        <v>0</v>
      </c>
      <c r="M221">
        <v>0</v>
      </c>
      <c r="N221">
        <v>0</v>
      </c>
      <c r="O221" t="s">
        <v>62</v>
      </c>
      <c r="P221">
        <v>2.17</v>
      </c>
      <c r="Q221">
        <v>4</v>
      </c>
      <c r="R221">
        <v>4</v>
      </c>
      <c r="S221">
        <v>5</v>
      </c>
      <c r="T221">
        <v>50</v>
      </c>
      <c r="U221" t="s">
        <v>90</v>
      </c>
      <c r="V221">
        <v>998</v>
      </c>
      <c r="W221">
        <v>1.6493361150000001</v>
      </c>
      <c r="X221" t="s">
        <v>171</v>
      </c>
      <c r="Z221">
        <v>2527.0245</v>
      </c>
      <c r="AC221">
        <v>90</v>
      </c>
      <c r="AF221">
        <v>368.125</v>
      </c>
      <c r="AG221">
        <v>387.5</v>
      </c>
      <c r="AH221">
        <v>950</v>
      </c>
    </row>
    <row r="222" spans="1:34" x14ac:dyDescent="0.2">
      <c r="A222" s="4">
        <v>220</v>
      </c>
      <c r="B222" t="s">
        <v>353</v>
      </c>
      <c r="C222" t="s">
        <v>297</v>
      </c>
      <c r="D222">
        <v>250</v>
      </c>
      <c r="E222">
        <v>250</v>
      </c>
      <c r="F222">
        <v>20</v>
      </c>
      <c r="G222">
        <v>1550</v>
      </c>
      <c r="H222">
        <v>750</v>
      </c>
      <c r="I222">
        <v>12</v>
      </c>
      <c r="J222">
        <v>12</v>
      </c>
      <c r="K222">
        <v>469</v>
      </c>
      <c r="L222">
        <v>0</v>
      </c>
      <c r="M222">
        <v>0</v>
      </c>
      <c r="N222">
        <v>0</v>
      </c>
      <c r="O222" t="s">
        <v>62</v>
      </c>
      <c r="P222">
        <v>2.17</v>
      </c>
      <c r="Q222">
        <v>4</v>
      </c>
      <c r="R222">
        <v>4</v>
      </c>
      <c r="S222">
        <v>5</v>
      </c>
      <c r="T222">
        <v>50</v>
      </c>
      <c r="U222" t="s">
        <v>90</v>
      </c>
      <c r="V222">
        <v>998</v>
      </c>
      <c r="W222">
        <v>1.4883294942500001</v>
      </c>
      <c r="X222" t="s">
        <v>213</v>
      </c>
      <c r="Z222">
        <v>1435.9917</v>
      </c>
      <c r="AC222">
        <v>71.599999999999994</v>
      </c>
      <c r="AE222" t="s">
        <v>355</v>
      </c>
      <c r="AF222">
        <v>323.96899999999999</v>
      </c>
      <c r="AG222">
        <v>341.02</v>
      </c>
      <c r="AH222">
        <v>950</v>
      </c>
    </row>
    <row r="223" spans="1:34" x14ac:dyDescent="0.2">
      <c r="A223" s="4">
        <v>221</v>
      </c>
      <c r="B223" t="s">
        <v>353</v>
      </c>
      <c r="C223" t="s">
        <v>298</v>
      </c>
      <c r="D223">
        <v>250</v>
      </c>
      <c r="E223">
        <v>250</v>
      </c>
      <c r="F223">
        <v>20</v>
      </c>
      <c r="G223">
        <v>1550</v>
      </c>
      <c r="H223">
        <v>750</v>
      </c>
      <c r="I223">
        <v>12</v>
      </c>
      <c r="J223">
        <v>12</v>
      </c>
      <c r="K223">
        <v>469</v>
      </c>
      <c r="L223">
        <v>0</v>
      </c>
      <c r="M223">
        <v>0</v>
      </c>
      <c r="N223">
        <v>0</v>
      </c>
      <c r="O223" t="s">
        <v>62</v>
      </c>
      <c r="P223">
        <v>2.17</v>
      </c>
      <c r="Q223">
        <v>4</v>
      </c>
      <c r="R223">
        <v>4</v>
      </c>
      <c r="S223">
        <v>5</v>
      </c>
      <c r="T223">
        <v>50</v>
      </c>
      <c r="U223" t="s">
        <v>90</v>
      </c>
      <c r="V223">
        <v>998</v>
      </c>
      <c r="W223">
        <v>1.4883294942500001</v>
      </c>
      <c r="X223" t="s">
        <v>213</v>
      </c>
      <c r="Z223">
        <v>2010.3883799999996</v>
      </c>
      <c r="AC223">
        <v>71.599999999999994</v>
      </c>
      <c r="AE223" t="s">
        <v>355</v>
      </c>
      <c r="AF223">
        <v>409.16500000000002</v>
      </c>
      <c r="AG223">
        <v>430.7</v>
      </c>
      <c r="AH223">
        <v>950</v>
      </c>
    </row>
    <row r="224" spans="1:34" x14ac:dyDescent="0.2">
      <c r="A224" s="4">
        <v>222</v>
      </c>
      <c r="B224" t="s">
        <v>353</v>
      </c>
      <c r="C224" t="s">
        <v>299</v>
      </c>
      <c r="D224">
        <v>250</v>
      </c>
      <c r="E224">
        <v>250</v>
      </c>
      <c r="F224">
        <v>20</v>
      </c>
      <c r="G224">
        <v>1550</v>
      </c>
      <c r="H224">
        <v>750</v>
      </c>
      <c r="I224">
        <v>12</v>
      </c>
      <c r="J224">
        <v>12</v>
      </c>
      <c r="K224">
        <v>469</v>
      </c>
      <c r="L224">
        <v>0</v>
      </c>
      <c r="M224">
        <v>0</v>
      </c>
      <c r="N224">
        <v>0</v>
      </c>
      <c r="O224" t="s">
        <v>62</v>
      </c>
      <c r="P224">
        <v>2.17</v>
      </c>
      <c r="Q224">
        <v>2</v>
      </c>
      <c r="R224">
        <v>2</v>
      </c>
      <c r="S224">
        <v>5</v>
      </c>
      <c r="T224">
        <v>50</v>
      </c>
      <c r="U224" t="s">
        <v>90</v>
      </c>
      <c r="V224">
        <v>998</v>
      </c>
      <c r="W224">
        <v>0.82466805750000005</v>
      </c>
      <c r="X224" t="s">
        <v>213</v>
      </c>
      <c r="Z224">
        <v>1435.9917</v>
      </c>
      <c r="AC224">
        <v>71.599999999999994</v>
      </c>
      <c r="AF224">
        <v>313.65199999999999</v>
      </c>
      <c r="AG224">
        <v>330.16</v>
      </c>
      <c r="AH224">
        <v>950</v>
      </c>
    </row>
    <row r="225" spans="1:34" x14ac:dyDescent="0.2">
      <c r="A225" s="4">
        <v>223</v>
      </c>
      <c r="B225" t="s">
        <v>353</v>
      </c>
      <c r="C225" t="s">
        <v>300</v>
      </c>
      <c r="D225">
        <v>250</v>
      </c>
      <c r="E225">
        <v>250</v>
      </c>
      <c r="F225">
        <v>20</v>
      </c>
      <c r="G225">
        <v>1550</v>
      </c>
      <c r="H225">
        <v>750</v>
      </c>
      <c r="I225">
        <v>12</v>
      </c>
      <c r="J225">
        <v>12</v>
      </c>
      <c r="K225">
        <v>469</v>
      </c>
      <c r="L225">
        <v>0</v>
      </c>
      <c r="M225">
        <v>0</v>
      </c>
      <c r="N225">
        <v>0</v>
      </c>
      <c r="O225" t="s">
        <v>62</v>
      </c>
      <c r="P225">
        <v>2.17</v>
      </c>
      <c r="Q225">
        <v>2</v>
      </c>
      <c r="R225">
        <v>2</v>
      </c>
      <c r="S225">
        <v>5</v>
      </c>
      <c r="T225">
        <v>50</v>
      </c>
      <c r="U225" t="s">
        <v>90</v>
      </c>
      <c r="V225">
        <v>998</v>
      </c>
      <c r="W225">
        <v>0.82466805750000005</v>
      </c>
      <c r="X225" t="s">
        <v>213</v>
      </c>
      <c r="Z225">
        <v>1435.9917</v>
      </c>
      <c r="AC225">
        <v>71.599999999999994</v>
      </c>
      <c r="AF225">
        <v>333.488</v>
      </c>
      <c r="AG225">
        <v>351.04</v>
      </c>
      <c r="AH225">
        <v>950</v>
      </c>
    </row>
    <row r="226" spans="1:34" x14ac:dyDescent="0.2">
      <c r="A226" s="4">
        <v>224</v>
      </c>
      <c r="B226" t="s">
        <v>353</v>
      </c>
      <c r="C226" t="s">
        <v>301</v>
      </c>
      <c r="D226">
        <v>250</v>
      </c>
      <c r="E226">
        <v>250</v>
      </c>
      <c r="F226">
        <v>20</v>
      </c>
      <c r="G226">
        <v>1550</v>
      </c>
      <c r="H226">
        <v>750</v>
      </c>
      <c r="I226">
        <v>12</v>
      </c>
      <c r="J226">
        <v>12</v>
      </c>
      <c r="K226">
        <v>469</v>
      </c>
      <c r="L226">
        <v>0</v>
      </c>
      <c r="M226">
        <v>0</v>
      </c>
      <c r="N226">
        <v>0</v>
      </c>
      <c r="O226" t="s">
        <v>62</v>
      </c>
      <c r="P226">
        <v>2.17</v>
      </c>
      <c r="Q226">
        <v>4</v>
      </c>
      <c r="R226">
        <v>4</v>
      </c>
      <c r="S226">
        <v>6.5</v>
      </c>
      <c r="T226">
        <v>50</v>
      </c>
      <c r="U226" t="s">
        <v>356</v>
      </c>
      <c r="V226">
        <v>327</v>
      </c>
      <c r="W226">
        <v>2.8729192036383315</v>
      </c>
      <c r="X226" t="s">
        <v>213</v>
      </c>
      <c r="Z226">
        <v>1435.9917</v>
      </c>
      <c r="AC226">
        <v>71.599999999999994</v>
      </c>
      <c r="AF226">
        <v>405.3365</v>
      </c>
      <c r="AG226">
        <v>426.67</v>
      </c>
      <c r="AH226">
        <v>950</v>
      </c>
    </row>
    <row r="227" spans="1:34" x14ac:dyDescent="0.2">
      <c r="AB227" s="1"/>
      <c r="AF227" s="1"/>
      <c r="AG227" s="1"/>
      <c r="AH227" s="1"/>
    </row>
    <row r="228" spans="1:34" x14ac:dyDescent="0.2">
      <c r="AB228" s="1"/>
    </row>
  </sheetData>
  <mergeCells count="7">
    <mergeCell ref="Q140:R140"/>
    <mergeCell ref="AE50:AE56"/>
    <mergeCell ref="Q85:R85"/>
    <mergeCell ref="Q87:R87"/>
    <mergeCell ref="Q89:R89"/>
    <mergeCell ref="Q91:R91"/>
    <mergeCell ref="Q139:R13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岩松 肖</dc:creator>
  <cp:lastModifiedBy>岩松 肖</cp:lastModifiedBy>
  <dcterms:created xsi:type="dcterms:W3CDTF">2023-12-11T08:58:13Z</dcterms:created>
  <dcterms:modified xsi:type="dcterms:W3CDTF">2023-12-11T09:17:03Z</dcterms:modified>
</cp:coreProperties>
</file>