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Programs\ALL IN ONE UNITED\src\api\api\database\"/>
    </mc:Choice>
  </mc:AlternateContent>
  <xr:revisionPtr revIDLastSave="0" documentId="13_ncr:1_{BFB08208-645A-4C2D-B537-8E775DA1B755}" xr6:coauthVersionLast="47" xr6:coauthVersionMax="47" xr10:uidLastSave="{00000000-0000-0000-0000-000000000000}"/>
  <bookViews>
    <workbookView xWindow="-120" yWindow="-120" windowWidth="29040" windowHeight="15840" xr2:uid="{DB3EDE74-F5B0-4350-B662-13BDCEBB4E9F}"/>
  </bookViews>
  <sheets>
    <sheet name="BASE" sheetId="1" r:id="rId1"/>
    <sheet name="Plafond" sheetId="8" r:id="rId2"/>
    <sheet name="COMM" sheetId="6" r:id="rId3"/>
    <sheet name="CRC" sheetId="4" r:id="rId4"/>
    <sheet name="ESP" sheetId="5" r:id="rId5"/>
    <sheet name="RCRC" sheetId="10" r:id="rId6"/>
    <sheet name="API" sheetId="3" r:id="rId7"/>
    <sheet name="RCCOMM" sheetId="9" r:id="rId8"/>
  </sheets>
  <externalReferences>
    <externalReference r:id="rId9"/>
  </externalReferences>
  <definedNames>
    <definedName name="_xlnm._FilterDatabase" localSheetId="6" hidden="1">API!$A$1:$U$86</definedName>
    <definedName name="_xlnm._FilterDatabase" localSheetId="0" hidden="1">BASE!$A$7:$X$596</definedName>
    <definedName name="_xlnm._FilterDatabase" localSheetId="3" hidden="1">CRC!$B$7:$G$64</definedName>
    <definedName name="_xlnm.Print_Area" localSheetId="3">CRC!$A$1:$H$140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D13" i="10"/>
  <c r="D12" i="10"/>
  <c r="D10" i="10"/>
  <c r="C10" i="10"/>
  <c r="D9" i="10"/>
  <c r="D8" i="10"/>
  <c r="C8" i="10"/>
  <c r="D7" i="10"/>
  <c r="D6" i="10"/>
  <c r="O2" i="9" l="1"/>
  <c r="P2" i="9" s="1"/>
  <c r="N2" i="9"/>
  <c r="M2" i="9"/>
  <c r="A2" i="9"/>
  <c r="H9" i="8"/>
  <c r="G3" i="3" l="1"/>
  <c r="G5" i="3"/>
  <c r="G6" i="3"/>
  <c r="G7" i="3"/>
  <c r="G8" i="3"/>
  <c r="G9" i="3"/>
  <c r="G13" i="3"/>
  <c r="G14" i="3"/>
  <c r="G16" i="3"/>
  <c r="G18" i="3"/>
  <c r="G19" i="3"/>
  <c r="G20" i="3"/>
  <c r="G23" i="3"/>
  <c r="G24" i="3"/>
  <c r="G25" i="3"/>
  <c r="G26" i="3"/>
  <c r="G27" i="3"/>
  <c r="G28" i="3"/>
  <c r="G29" i="3"/>
  <c r="G30" i="3"/>
  <c r="G31" i="3"/>
  <c r="G33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4" i="3"/>
  <c r="G55" i="3"/>
  <c r="G56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6" i="3"/>
  <c r="G77" i="3"/>
  <c r="G78" i="3"/>
  <c r="G80" i="3"/>
  <c r="G82" i="3"/>
  <c r="G83" i="3"/>
  <c r="G84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2" i="3"/>
  <c r="T3" i="3"/>
  <c r="T5" i="3"/>
  <c r="T6" i="3"/>
  <c r="T7" i="3"/>
  <c r="T8" i="3"/>
  <c r="T9" i="3"/>
  <c r="T12" i="3"/>
  <c r="T13" i="3"/>
  <c r="T16" i="3"/>
  <c r="T18" i="3"/>
  <c r="T19" i="3"/>
  <c r="T20" i="3"/>
  <c r="T23" i="3"/>
  <c r="T24" i="3"/>
  <c r="T25" i="3"/>
  <c r="T26" i="3"/>
  <c r="T27" i="3"/>
  <c r="T28" i="3"/>
  <c r="T29" i="3"/>
  <c r="T30" i="3"/>
  <c r="T31" i="3"/>
  <c r="T32" i="3"/>
  <c r="T33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7" i="3"/>
  <c r="T68" i="3"/>
  <c r="T69" i="3"/>
  <c r="T70" i="3"/>
  <c r="T71" i="3"/>
  <c r="T72" i="3"/>
  <c r="T73" i="3"/>
  <c r="T74" i="3"/>
  <c r="T75" i="3"/>
  <c r="T76" i="3"/>
  <c r="T77" i="3"/>
  <c r="T78" i="3"/>
  <c r="T80" i="3"/>
  <c r="T82" i="3"/>
  <c r="T83" i="3"/>
  <c r="T84" i="3"/>
  <c r="T2" i="3"/>
  <c r="C43" i="3" l="1"/>
  <c r="E43" i="3"/>
  <c r="F43" i="3"/>
  <c r="H43" i="3"/>
  <c r="I43" i="3"/>
  <c r="K43" i="3"/>
  <c r="L43" i="3"/>
  <c r="C44" i="3"/>
  <c r="E44" i="3"/>
  <c r="F44" i="3"/>
  <c r="H44" i="3"/>
  <c r="I44" i="3"/>
  <c r="K44" i="3"/>
  <c r="L4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6" i="3"/>
  <c r="U38" i="3"/>
  <c r="U39" i="3"/>
  <c r="U40" i="3"/>
  <c r="U41" i="3"/>
  <c r="U45" i="3"/>
  <c r="U46" i="3"/>
  <c r="U47" i="3"/>
  <c r="U48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9" i="3"/>
  <c r="U70" i="3"/>
  <c r="U71" i="3"/>
  <c r="U72" i="3"/>
  <c r="U73" i="3"/>
  <c r="U74" i="3"/>
  <c r="U75" i="3"/>
  <c r="U76" i="3"/>
  <c r="U77" i="3"/>
  <c r="U78" i="3"/>
  <c r="U79" i="3"/>
  <c r="U80" i="3"/>
  <c r="U82" i="3"/>
  <c r="U83" i="3"/>
  <c r="U84" i="3"/>
  <c r="U85" i="3"/>
  <c r="U2" i="3"/>
  <c r="L4" i="3"/>
  <c r="L6" i="3"/>
  <c r="L7" i="3"/>
  <c r="L8" i="3"/>
  <c r="L9" i="3"/>
  <c r="L10" i="3"/>
  <c r="L12" i="3"/>
  <c r="L13" i="3"/>
  <c r="L14" i="3"/>
  <c r="L15" i="3"/>
  <c r="L16" i="3"/>
  <c r="L19" i="3"/>
  <c r="L21" i="3"/>
  <c r="L22" i="3"/>
  <c r="L23" i="3"/>
  <c r="L24" i="3"/>
  <c r="L25" i="3"/>
  <c r="L26" i="3"/>
  <c r="L27" i="3"/>
  <c r="L29" i="3"/>
  <c r="L32" i="3"/>
  <c r="L33" i="3"/>
  <c r="L38" i="3"/>
  <c r="L40" i="3"/>
  <c r="L41" i="3"/>
  <c r="L45" i="3"/>
  <c r="L46" i="3"/>
  <c r="L49" i="3"/>
  <c r="L50" i="3"/>
  <c r="L51" i="3"/>
  <c r="L52" i="3"/>
  <c r="L56" i="3"/>
  <c r="L57" i="3"/>
  <c r="L58" i="3"/>
  <c r="L60" i="3"/>
  <c r="L61" i="3"/>
  <c r="L62" i="3"/>
  <c r="L63" i="3"/>
  <c r="L64" i="3"/>
  <c r="L65" i="3"/>
  <c r="L66" i="3"/>
  <c r="L68" i="3"/>
  <c r="L71" i="3"/>
  <c r="L75" i="3"/>
  <c r="L76" i="3"/>
  <c r="L80" i="3"/>
  <c r="L82" i="3"/>
  <c r="L83" i="3"/>
  <c r="L84" i="3"/>
  <c r="L85" i="3"/>
  <c r="L2" i="3"/>
  <c r="K7" i="3"/>
  <c r="K9" i="3"/>
  <c r="J9" i="3" s="1"/>
  <c r="K11" i="3"/>
  <c r="K12" i="3"/>
  <c r="K13" i="3"/>
  <c r="J13" i="3" s="1"/>
  <c r="K14" i="3"/>
  <c r="J14" i="3" s="1"/>
  <c r="K18" i="3"/>
  <c r="K19" i="3"/>
  <c r="K20" i="3"/>
  <c r="K23" i="3"/>
  <c r="K24" i="3"/>
  <c r="K25" i="3"/>
  <c r="K26" i="3"/>
  <c r="K29" i="3"/>
  <c r="K32" i="3"/>
  <c r="K33" i="3"/>
  <c r="K34" i="3"/>
  <c r="K38" i="3"/>
  <c r="K42" i="3"/>
  <c r="K45" i="3"/>
  <c r="K50" i="3"/>
  <c r="K52" i="3"/>
  <c r="K56" i="3"/>
  <c r="K58" i="3"/>
  <c r="K62" i="3"/>
  <c r="K63" i="3"/>
  <c r="K65" i="3"/>
  <c r="K66" i="3"/>
  <c r="K67" i="3"/>
  <c r="K68" i="3"/>
  <c r="K69" i="3"/>
  <c r="K77" i="3"/>
  <c r="K78" i="3"/>
  <c r="K79" i="3"/>
  <c r="K81" i="3"/>
  <c r="K86" i="3"/>
  <c r="K2" i="3"/>
  <c r="J65" i="3" l="1"/>
  <c r="J24" i="3"/>
  <c r="J56" i="3"/>
  <c r="J43" i="3"/>
  <c r="J44" i="3"/>
  <c r="J12" i="3"/>
  <c r="J29" i="3"/>
  <c r="J62" i="3"/>
  <c r="J58" i="3"/>
  <c r="J32" i="3"/>
  <c r="J50" i="3"/>
  <c r="J45" i="3"/>
  <c r="J63" i="3"/>
  <c r="J38" i="3"/>
  <c r="J23" i="3"/>
  <c r="J7" i="3"/>
  <c r="J33" i="3"/>
  <c r="J68" i="3"/>
  <c r="J52" i="3"/>
  <c r="J26" i="3"/>
  <c r="J19" i="3"/>
  <c r="J2" i="3"/>
  <c r="J66" i="3"/>
  <c r="J25" i="3"/>
  <c r="I3" i="3"/>
  <c r="I5" i="3"/>
  <c r="I6" i="3"/>
  <c r="I7" i="3"/>
  <c r="I8" i="3"/>
  <c r="I9" i="3"/>
  <c r="I13" i="3"/>
  <c r="I14" i="3"/>
  <c r="I16" i="3"/>
  <c r="I17" i="3"/>
  <c r="I18" i="3"/>
  <c r="I19" i="3"/>
  <c r="I20" i="3"/>
  <c r="I23" i="3"/>
  <c r="I24" i="3"/>
  <c r="I25" i="3"/>
  <c r="I26" i="3"/>
  <c r="I27" i="3"/>
  <c r="I28" i="3"/>
  <c r="I29" i="3"/>
  <c r="I30" i="3"/>
  <c r="I31" i="3"/>
  <c r="I33" i="3"/>
  <c r="I36" i="3"/>
  <c r="I37" i="3"/>
  <c r="I38" i="3"/>
  <c r="I39" i="3"/>
  <c r="I40" i="3"/>
  <c r="I41" i="3"/>
  <c r="I42" i="3"/>
  <c r="I45" i="3"/>
  <c r="I46" i="3"/>
  <c r="I47" i="3"/>
  <c r="I48" i="3"/>
  <c r="I49" i="3"/>
  <c r="I50" i="3"/>
  <c r="I51" i="3"/>
  <c r="I52" i="3"/>
  <c r="I54" i="3"/>
  <c r="I55" i="3"/>
  <c r="I56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6" i="3"/>
  <c r="I77" i="3"/>
  <c r="I78" i="3"/>
  <c r="I80" i="3"/>
  <c r="I82" i="3"/>
  <c r="I83" i="3"/>
  <c r="I84" i="3"/>
  <c r="I2" i="3"/>
  <c r="H3" i="3"/>
  <c r="H5" i="3"/>
  <c r="H6" i="3"/>
  <c r="H7" i="3"/>
  <c r="H8" i="3"/>
  <c r="H9" i="3"/>
  <c r="H13" i="3"/>
  <c r="H14" i="3"/>
  <c r="H16" i="3"/>
  <c r="H18" i="3"/>
  <c r="H19" i="3"/>
  <c r="H20" i="3"/>
  <c r="H23" i="3"/>
  <c r="H24" i="3"/>
  <c r="H25" i="3"/>
  <c r="H26" i="3"/>
  <c r="H27" i="3"/>
  <c r="H28" i="3"/>
  <c r="H29" i="3"/>
  <c r="H30" i="3"/>
  <c r="H31" i="3"/>
  <c r="H33" i="3"/>
  <c r="H36" i="3"/>
  <c r="H37" i="3"/>
  <c r="H38" i="3"/>
  <c r="H39" i="3"/>
  <c r="H40" i="3"/>
  <c r="H41" i="3"/>
  <c r="H42" i="3"/>
  <c r="H45" i="3"/>
  <c r="H46" i="3"/>
  <c r="H47" i="3"/>
  <c r="H48" i="3"/>
  <c r="H49" i="3"/>
  <c r="H50" i="3"/>
  <c r="H51" i="3"/>
  <c r="H52" i="3"/>
  <c r="H54" i="3"/>
  <c r="H55" i="3"/>
  <c r="H56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4" i="3"/>
  <c r="H76" i="3"/>
  <c r="H77" i="3"/>
  <c r="H78" i="3"/>
  <c r="H80" i="3"/>
  <c r="H82" i="3"/>
  <c r="H83" i="3"/>
  <c r="H84" i="3"/>
  <c r="H2" i="3"/>
  <c r="F3" i="3"/>
  <c r="F5" i="3"/>
  <c r="F6" i="3"/>
  <c r="F7" i="3"/>
  <c r="F8" i="3"/>
  <c r="F9" i="3"/>
  <c r="F13" i="3"/>
  <c r="F14" i="3"/>
  <c r="F16" i="3"/>
  <c r="F18" i="3"/>
  <c r="F19" i="3"/>
  <c r="F20" i="3"/>
  <c r="F23" i="3"/>
  <c r="F24" i="3"/>
  <c r="F25" i="3"/>
  <c r="F26" i="3"/>
  <c r="F27" i="3"/>
  <c r="F28" i="3"/>
  <c r="F29" i="3"/>
  <c r="F30" i="3"/>
  <c r="F31" i="3"/>
  <c r="F33" i="3"/>
  <c r="F36" i="3"/>
  <c r="F37" i="3"/>
  <c r="F38" i="3"/>
  <c r="F39" i="3"/>
  <c r="F40" i="3"/>
  <c r="F41" i="3"/>
  <c r="F42" i="3"/>
  <c r="F45" i="3"/>
  <c r="F46" i="3"/>
  <c r="F47" i="3"/>
  <c r="F48" i="3"/>
  <c r="F49" i="3"/>
  <c r="F50" i="3"/>
  <c r="F51" i="3"/>
  <c r="F52" i="3"/>
  <c r="F54" i="3"/>
  <c r="F55" i="3"/>
  <c r="F56" i="3"/>
  <c r="F58" i="3"/>
  <c r="F59" i="3"/>
  <c r="F60" i="3"/>
  <c r="F61" i="3"/>
  <c r="F62" i="3"/>
  <c r="F63" i="3"/>
  <c r="F64" i="3"/>
  <c r="F65" i="3"/>
  <c r="F66" i="3"/>
  <c r="F67" i="3"/>
  <c r="F69" i="3"/>
  <c r="F70" i="3"/>
  <c r="F71" i="3"/>
  <c r="F72" i="3"/>
  <c r="F73" i="3"/>
  <c r="F74" i="3"/>
  <c r="F76" i="3"/>
  <c r="F77" i="3"/>
  <c r="F78" i="3"/>
  <c r="F80" i="3"/>
  <c r="F82" i="3"/>
  <c r="F83" i="3"/>
  <c r="F84" i="3"/>
  <c r="F2" i="3"/>
  <c r="E3" i="3"/>
  <c r="E5" i="3"/>
  <c r="E6" i="3"/>
  <c r="E7" i="3"/>
  <c r="E8" i="3"/>
  <c r="E9" i="3"/>
  <c r="E13" i="3"/>
  <c r="E14" i="3"/>
  <c r="E16" i="3"/>
  <c r="E18" i="3"/>
  <c r="E19" i="3"/>
  <c r="E20" i="3"/>
  <c r="E23" i="3"/>
  <c r="E24" i="3"/>
  <c r="E25" i="3"/>
  <c r="E26" i="3"/>
  <c r="E27" i="3"/>
  <c r="E28" i="3"/>
  <c r="E29" i="3"/>
  <c r="E30" i="3"/>
  <c r="E31" i="3"/>
  <c r="E33" i="3"/>
  <c r="E36" i="3"/>
  <c r="E37" i="3"/>
  <c r="E38" i="3"/>
  <c r="E39" i="3"/>
  <c r="E40" i="3"/>
  <c r="E41" i="3"/>
  <c r="E42" i="3"/>
  <c r="E45" i="3"/>
  <c r="E46" i="3"/>
  <c r="E47" i="3"/>
  <c r="E48" i="3"/>
  <c r="E49" i="3"/>
  <c r="E50" i="3"/>
  <c r="E51" i="3"/>
  <c r="E52" i="3"/>
  <c r="E54" i="3"/>
  <c r="E55" i="3"/>
  <c r="E56" i="3"/>
  <c r="E58" i="3"/>
  <c r="E59" i="3"/>
  <c r="E60" i="3"/>
  <c r="E61" i="3"/>
  <c r="E62" i="3"/>
  <c r="E63" i="3"/>
  <c r="E64" i="3"/>
  <c r="E65" i="3"/>
  <c r="E66" i="3"/>
  <c r="E67" i="3"/>
  <c r="E69" i="3"/>
  <c r="E70" i="3"/>
  <c r="E71" i="3"/>
  <c r="E72" i="3"/>
  <c r="E73" i="3"/>
  <c r="E74" i="3"/>
  <c r="E76" i="3"/>
  <c r="E77" i="3"/>
  <c r="E78" i="3"/>
  <c r="E80" i="3"/>
  <c r="E82" i="3"/>
  <c r="E83" i="3"/>
  <c r="E8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" i="3"/>
  <c r="Q666" i="1"/>
  <c r="O666" i="1"/>
  <c r="Q665" i="1"/>
  <c r="O665" i="1"/>
  <c r="Q664" i="1"/>
  <c r="O664" i="1"/>
  <c r="Q663" i="1"/>
  <c r="O663" i="1"/>
  <c r="Q662" i="1"/>
  <c r="O662" i="1"/>
  <c r="Q661" i="1"/>
  <c r="O661" i="1"/>
  <c r="Q660" i="1"/>
  <c r="O660" i="1"/>
  <c r="Q659" i="1"/>
  <c r="O659" i="1"/>
  <c r="Q658" i="1"/>
  <c r="O658" i="1"/>
  <c r="Q657" i="1"/>
  <c r="O657" i="1"/>
  <c r="Q656" i="1"/>
  <c r="M656" i="1"/>
  <c r="O656" i="1" s="1"/>
  <c r="Q655" i="1"/>
  <c r="O655" i="1"/>
  <c r="Q654" i="1"/>
  <c r="M654" i="1"/>
  <c r="O654" i="1" s="1"/>
  <c r="Q653" i="1"/>
  <c r="O653" i="1"/>
  <c r="M653" i="1"/>
  <c r="Q652" i="1"/>
  <c r="O652" i="1"/>
  <c r="Q651" i="1"/>
  <c r="M651" i="1"/>
  <c r="O651" i="1" s="1"/>
  <c r="Q650" i="1"/>
  <c r="O650" i="1"/>
  <c r="Q649" i="1"/>
  <c r="O649" i="1"/>
  <c r="Q648" i="1"/>
  <c r="O648" i="1"/>
  <c r="Q647" i="1"/>
  <c r="O647" i="1"/>
  <c r="Q646" i="1"/>
  <c r="O646" i="1"/>
  <c r="Q645" i="1"/>
  <c r="O645" i="1"/>
  <c r="Q644" i="1"/>
  <c r="O644" i="1"/>
  <c r="Q643" i="1"/>
  <c r="O643" i="1"/>
  <c r="Q642" i="1"/>
  <c r="O642" i="1"/>
  <c r="Q641" i="1"/>
  <c r="M641" i="1"/>
  <c r="O641" i="1" s="1"/>
  <c r="Q640" i="1"/>
  <c r="O640" i="1"/>
  <c r="Q639" i="1"/>
  <c r="O639" i="1"/>
  <c r="Q638" i="1"/>
  <c r="O638" i="1"/>
  <c r="U637" i="1"/>
  <c r="Q637" i="1"/>
  <c r="O637" i="1"/>
  <c r="Q636" i="1"/>
  <c r="O636" i="1"/>
  <c r="U635" i="1"/>
  <c r="Q635" i="1"/>
  <c r="O635" i="1"/>
  <c r="U634" i="1"/>
  <c r="Q634" i="1"/>
  <c r="O634" i="1"/>
  <c r="Q633" i="1"/>
  <c r="O633" i="1"/>
  <c r="Q632" i="1"/>
  <c r="O632" i="1"/>
  <c r="Q631" i="1"/>
  <c r="M631" i="1"/>
  <c r="O631" i="1" s="1"/>
  <c r="Q630" i="1"/>
  <c r="M630" i="1"/>
  <c r="O630" i="1" s="1"/>
  <c r="Q629" i="1"/>
  <c r="M629" i="1"/>
  <c r="O629" i="1" s="1"/>
  <c r="Q628" i="1"/>
  <c r="O628" i="1"/>
  <c r="Q627" i="1"/>
  <c r="O627" i="1"/>
  <c r="Q626" i="1"/>
  <c r="O626" i="1"/>
  <c r="Q625" i="1"/>
  <c r="O625" i="1"/>
  <c r="Q624" i="1"/>
  <c r="O624" i="1"/>
  <c r="Q623" i="1"/>
  <c r="O623" i="1"/>
  <c r="Q622" i="1"/>
  <c r="O622" i="1"/>
  <c r="R622" i="1" s="1"/>
  <c r="S622" i="1" s="1"/>
  <c r="Q621" i="1"/>
  <c r="O621" i="1"/>
  <c r="Q620" i="1"/>
  <c r="O620" i="1"/>
  <c r="Q619" i="1"/>
  <c r="M619" i="1"/>
  <c r="O619" i="1" s="1"/>
  <c r="Q618" i="1"/>
  <c r="O618" i="1"/>
  <c r="R618" i="1" s="1"/>
  <c r="Q617" i="1"/>
  <c r="M617" i="1"/>
  <c r="O617" i="1" s="1"/>
  <c r="Q616" i="1"/>
  <c r="M616" i="1"/>
  <c r="O616" i="1" s="1"/>
  <c r="U615" i="1"/>
  <c r="Q615" i="1"/>
  <c r="O615" i="1"/>
  <c r="Q614" i="1"/>
  <c r="O614" i="1"/>
  <c r="Q613" i="1"/>
  <c r="O613" i="1"/>
  <c r="U612" i="1"/>
  <c r="Q612" i="1"/>
  <c r="O612" i="1"/>
  <c r="Q611" i="1"/>
  <c r="O611" i="1"/>
  <c r="Q610" i="1"/>
  <c r="M610" i="1"/>
  <c r="O610" i="1" s="1"/>
  <c r="Q609" i="1"/>
  <c r="O609" i="1"/>
  <c r="Q608" i="1"/>
  <c r="O608" i="1"/>
  <c r="Q607" i="1"/>
  <c r="O607" i="1"/>
  <c r="Q606" i="1"/>
  <c r="O606" i="1"/>
  <c r="U605" i="1"/>
  <c r="Q605" i="1"/>
  <c r="O605" i="1"/>
  <c r="Q604" i="1"/>
  <c r="O604" i="1"/>
  <c r="Q603" i="1"/>
  <c r="O603" i="1"/>
  <c r="Q602" i="1"/>
  <c r="O602" i="1"/>
  <c r="Q601" i="1"/>
  <c r="O601" i="1"/>
  <c r="Q600" i="1"/>
  <c r="O600" i="1"/>
  <c r="Q599" i="1"/>
  <c r="O599" i="1"/>
  <c r="Q598" i="1"/>
  <c r="O598" i="1"/>
  <c r="Q597" i="1"/>
  <c r="O597" i="1"/>
  <c r="Q596" i="1"/>
  <c r="O596" i="1"/>
  <c r="Q595" i="1"/>
  <c r="O595" i="1"/>
  <c r="Q594" i="1"/>
  <c r="O594" i="1"/>
  <c r="U593" i="1"/>
  <c r="Q593" i="1"/>
  <c r="O593" i="1"/>
  <c r="Q592" i="1"/>
  <c r="M592" i="1"/>
  <c r="O592" i="1" s="1"/>
  <c r="Q591" i="1"/>
  <c r="M591" i="1"/>
  <c r="O591" i="1" s="1"/>
  <c r="U590" i="1"/>
  <c r="Q590" i="1"/>
  <c r="O590" i="1"/>
  <c r="U589" i="1"/>
  <c r="Q589" i="1"/>
  <c r="O589" i="1"/>
  <c r="Q588" i="1"/>
  <c r="O588" i="1"/>
  <c r="U587" i="1"/>
  <c r="Q587" i="1"/>
  <c r="O587" i="1"/>
  <c r="Q586" i="1"/>
  <c r="O586" i="1"/>
  <c r="Q585" i="1"/>
  <c r="M585" i="1"/>
  <c r="O585" i="1" s="1"/>
  <c r="Q584" i="1"/>
  <c r="O584" i="1"/>
  <c r="Q583" i="1"/>
  <c r="O583" i="1"/>
  <c r="Q582" i="1"/>
  <c r="O582" i="1"/>
  <c r="Q581" i="1"/>
  <c r="M581" i="1"/>
  <c r="O581" i="1" s="1"/>
  <c r="Q580" i="1"/>
  <c r="O580" i="1"/>
  <c r="Q579" i="1"/>
  <c r="O579" i="1"/>
  <c r="U578" i="1"/>
  <c r="Q578" i="1"/>
  <c r="O578" i="1"/>
  <c r="Q577" i="1"/>
  <c r="O577" i="1"/>
  <c r="Q576" i="1"/>
  <c r="M576" i="1"/>
  <c r="O576" i="1" s="1"/>
  <c r="Q575" i="1"/>
  <c r="O575" i="1"/>
  <c r="Q574" i="1"/>
  <c r="O574" i="1"/>
  <c r="Q573" i="1"/>
  <c r="O573" i="1"/>
  <c r="Q572" i="1"/>
  <c r="O572" i="1"/>
  <c r="Q571" i="1"/>
  <c r="O571" i="1"/>
  <c r="Q570" i="1"/>
  <c r="O570" i="1"/>
  <c r="Q569" i="1"/>
  <c r="O569" i="1"/>
  <c r="Q568" i="1"/>
  <c r="O568" i="1"/>
  <c r="Q567" i="1"/>
  <c r="O567" i="1"/>
  <c r="Q566" i="1"/>
  <c r="O566" i="1"/>
  <c r="Q565" i="1"/>
  <c r="O565" i="1"/>
  <c r="Q564" i="1"/>
  <c r="O564" i="1"/>
  <c r="Q563" i="1"/>
  <c r="M563" i="1"/>
  <c r="O563" i="1" s="1"/>
  <c r="Q562" i="1"/>
  <c r="O562" i="1"/>
  <c r="Q561" i="1"/>
  <c r="O561" i="1"/>
  <c r="Q560" i="1"/>
  <c r="G10" i="3" s="1"/>
  <c r="O560" i="1"/>
  <c r="E10" i="3" s="1"/>
  <c r="S10" i="3" s="1"/>
  <c r="T10" i="3" s="1"/>
  <c r="Q559" i="1"/>
  <c r="O559" i="1"/>
  <c r="Q558" i="1"/>
  <c r="M558" i="1"/>
  <c r="O558" i="1" s="1"/>
  <c r="Q557" i="1"/>
  <c r="O557" i="1"/>
  <c r="Q556" i="1"/>
  <c r="O556" i="1"/>
  <c r="Q555" i="1"/>
  <c r="O555" i="1"/>
  <c r="Q554" i="1"/>
  <c r="O554" i="1"/>
  <c r="Q553" i="1"/>
  <c r="O553" i="1"/>
  <c r="Q552" i="1"/>
  <c r="O552" i="1"/>
  <c r="Q551" i="1"/>
  <c r="O551" i="1"/>
  <c r="Q550" i="1"/>
  <c r="O550" i="1"/>
  <c r="Q549" i="1"/>
  <c r="O549" i="1"/>
  <c r="Q548" i="1"/>
  <c r="O548" i="1"/>
  <c r="Q547" i="1"/>
  <c r="G68" i="3" s="1"/>
  <c r="O547" i="1"/>
  <c r="Q546" i="1"/>
  <c r="M546" i="1"/>
  <c r="O546" i="1" s="1"/>
  <c r="Q545" i="1"/>
  <c r="M545" i="1"/>
  <c r="O545" i="1" s="1"/>
  <c r="Q544" i="1"/>
  <c r="M544" i="1"/>
  <c r="O544" i="1" s="1"/>
  <c r="Q543" i="1"/>
  <c r="O543" i="1"/>
  <c r="Q542" i="1"/>
  <c r="O542" i="1"/>
  <c r="Q541" i="1"/>
  <c r="O541" i="1"/>
  <c r="Q540" i="1"/>
  <c r="O540" i="1"/>
  <c r="U539" i="1"/>
  <c r="Q539" i="1"/>
  <c r="O539" i="1"/>
  <c r="Q538" i="1"/>
  <c r="O538" i="1"/>
  <c r="Q537" i="1"/>
  <c r="O537" i="1"/>
  <c r="Q536" i="1"/>
  <c r="O536" i="1"/>
  <c r="Q535" i="1"/>
  <c r="M535" i="1"/>
  <c r="O535" i="1" s="1"/>
  <c r="Q534" i="1"/>
  <c r="O534" i="1"/>
  <c r="Q533" i="1"/>
  <c r="M533" i="1"/>
  <c r="O533" i="1" s="1"/>
  <c r="Q532" i="1"/>
  <c r="O532" i="1"/>
  <c r="U531" i="1"/>
  <c r="Q531" i="1"/>
  <c r="O531" i="1"/>
  <c r="U530" i="1"/>
  <c r="Q530" i="1"/>
  <c r="O530" i="1"/>
  <c r="Q529" i="1"/>
  <c r="O529" i="1"/>
  <c r="U528" i="1"/>
  <c r="Q528" i="1"/>
  <c r="O528" i="1"/>
  <c r="Q527" i="1"/>
  <c r="O527" i="1"/>
  <c r="U526" i="1"/>
  <c r="Q526" i="1"/>
  <c r="O526" i="1"/>
  <c r="Q525" i="1"/>
  <c r="O525" i="1"/>
  <c r="U524" i="1"/>
  <c r="Q524" i="1"/>
  <c r="O524" i="1"/>
  <c r="Q523" i="1"/>
  <c r="O523" i="1"/>
  <c r="Q522" i="1"/>
  <c r="O522" i="1"/>
  <c r="Q521" i="1"/>
  <c r="O521" i="1"/>
  <c r="M521" i="1"/>
  <c r="Q520" i="1"/>
  <c r="M520" i="1"/>
  <c r="O520" i="1" s="1"/>
  <c r="U519" i="1"/>
  <c r="Q519" i="1"/>
  <c r="O519" i="1"/>
  <c r="Q518" i="1"/>
  <c r="O518" i="1"/>
  <c r="U517" i="1"/>
  <c r="Q517" i="1"/>
  <c r="O517" i="1"/>
  <c r="U516" i="1"/>
  <c r="Q516" i="1"/>
  <c r="O516" i="1"/>
  <c r="U515" i="1"/>
  <c r="Q515" i="1"/>
  <c r="O515" i="1"/>
  <c r="Q514" i="1"/>
  <c r="O514" i="1"/>
  <c r="U513" i="1"/>
  <c r="Q513" i="1"/>
  <c r="O513" i="1"/>
  <c r="Q512" i="1"/>
  <c r="O512" i="1"/>
  <c r="U511" i="1"/>
  <c r="Q511" i="1"/>
  <c r="O511" i="1"/>
  <c r="Q510" i="1"/>
  <c r="O510" i="1"/>
  <c r="Q509" i="1"/>
  <c r="O509" i="1"/>
  <c r="Q508" i="1"/>
  <c r="O508" i="1"/>
  <c r="Q507" i="1"/>
  <c r="O507" i="1"/>
  <c r="Q506" i="1"/>
  <c r="O506" i="1"/>
  <c r="Q505" i="1"/>
  <c r="O505" i="1"/>
  <c r="U504" i="1"/>
  <c r="Q504" i="1"/>
  <c r="O504" i="1"/>
  <c r="U503" i="1"/>
  <c r="Q503" i="1"/>
  <c r="O503" i="1"/>
  <c r="Q502" i="1"/>
  <c r="O502" i="1"/>
  <c r="Q501" i="1"/>
  <c r="O501" i="1"/>
  <c r="Q500" i="1"/>
  <c r="O500" i="1"/>
  <c r="Q499" i="1"/>
  <c r="O499" i="1"/>
  <c r="Q498" i="1"/>
  <c r="O498" i="1"/>
  <c r="Q497" i="1"/>
  <c r="O497" i="1"/>
  <c r="Q496" i="1"/>
  <c r="O496" i="1"/>
  <c r="Q495" i="1"/>
  <c r="O495" i="1"/>
  <c r="Q494" i="1"/>
  <c r="O494" i="1"/>
  <c r="Q493" i="1"/>
  <c r="O493" i="1"/>
  <c r="Q492" i="1"/>
  <c r="M492" i="1"/>
  <c r="O492" i="1" s="1"/>
  <c r="Q491" i="1"/>
  <c r="M491" i="1"/>
  <c r="O491" i="1" s="1"/>
  <c r="Q490" i="1"/>
  <c r="O490" i="1"/>
  <c r="Q489" i="1"/>
  <c r="O489" i="1"/>
  <c r="Q488" i="1"/>
  <c r="M488" i="1"/>
  <c r="O488" i="1" s="1"/>
  <c r="Q487" i="1"/>
  <c r="M487" i="1"/>
  <c r="O487" i="1" s="1"/>
  <c r="Q486" i="1"/>
  <c r="O486" i="1"/>
  <c r="Q485" i="1"/>
  <c r="O485" i="1"/>
  <c r="Q484" i="1"/>
  <c r="M484" i="1"/>
  <c r="O484" i="1" s="1"/>
  <c r="Q483" i="1"/>
  <c r="O483" i="1"/>
  <c r="Q482" i="1"/>
  <c r="O482" i="1"/>
  <c r="Q481" i="1"/>
  <c r="O481" i="1"/>
  <c r="U480" i="1"/>
  <c r="Q480" i="1"/>
  <c r="O480" i="1"/>
  <c r="U479" i="1"/>
  <c r="Q479" i="1"/>
  <c r="O479" i="1"/>
  <c r="U478" i="1"/>
  <c r="Q478" i="1"/>
  <c r="O478" i="1"/>
  <c r="Q477" i="1"/>
  <c r="O477" i="1"/>
  <c r="Q476" i="1"/>
  <c r="O476" i="1"/>
  <c r="U475" i="1"/>
  <c r="Q475" i="1"/>
  <c r="O475" i="1"/>
  <c r="Q474" i="1"/>
  <c r="O474" i="1"/>
  <c r="Q473" i="1"/>
  <c r="O473" i="1"/>
  <c r="Q472" i="1"/>
  <c r="O472" i="1"/>
  <c r="Q471" i="1"/>
  <c r="O471" i="1"/>
  <c r="Q470" i="1"/>
  <c r="O470" i="1"/>
  <c r="Q469" i="1"/>
  <c r="O469" i="1"/>
  <c r="U468" i="1"/>
  <c r="Q468" i="1"/>
  <c r="O468" i="1"/>
  <c r="Q467" i="1"/>
  <c r="O467" i="1"/>
  <c r="Q466" i="1"/>
  <c r="O466" i="1"/>
  <c r="Q465" i="1"/>
  <c r="O465" i="1"/>
  <c r="Q464" i="1"/>
  <c r="O464" i="1"/>
  <c r="Q463" i="1"/>
  <c r="O463" i="1"/>
  <c r="U462" i="1"/>
  <c r="Q462" i="1"/>
  <c r="O462" i="1"/>
  <c r="Q461" i="1"/>
  <c r="O461" i="1"/>
  <c r="Q460" i="1"/>
  <c r="O460" i="1"/>
  <c r="Q459" i="1"/>
  <c r="O459" i="1"/>
  <c r="U458" i="1"/>
  <c r="Q458" i="1"/>
  <c r="O458" i="1"/>
  <c r="Q457" i="1"/>
  <c r="O457" i="1"/>
  <c r="Q456" i="1"/>
  <c r="O456" i="1"/>
  <c r="Q454" i="1"/>
  <c r="M454" i="1"/>
  <c r="O454" i="1" s="1"/>
  <c r="Q453" i="1"/>
  <c r="O453" i="1"/>
  <c r="Q452" i="1"/>
  <c r="M452" i="1"/>
  <c r="O452" i="1" s="1"/>
  <c r="L452" i="1"/>
  <c r="Q451" i="1"/>
  <c r="O451" i="1"/>
  <c r="L451" i="1"/>
  <c r="Q450" i="1"/>
  <c r="O450" i="1"/>
  <c r="L450" i="1"/>
  <c r="U449" i="1"/>
  <c r="Q449" i="1"/>
  <c r="O449" i="1"/>
  <c r="L449" i="1"/>
  <c r="Q448" i="1"/>
  <c r="M448" i="1"/>
  <c r="O448" i="1" s="1"/>
  <c r="L448" i="1"/>
  <c r="Q447" i="1"/>
  <c r="O447" i="1"/>
  <c r="L447" i="1"/>
  <c r="Q446" i="1"/>
  <c r="O446" i="1"/>
  <c r="L446" i="1"/>
  <c r="U445" i="1"/>
  <c r="Q445" i="1"/>
  <c r="O445" i="1"/>
  <c r="L445" i="1"/>
  <c r="U444" i="1"/>
  <c r="Q444" i="1"/>
  <c r="O444" i="1"/>
  <c r="L444" i="1"/>
  <c r="Q443" i="1"/>
  <c r="O443" i="1"/>
  <c r="L443" i="1"/>
  <c r="Q442" i="1"/>
  <c r="O442" i="1"/>
  <c r="L442" i="1"/>
  <c r="Q441" i="1"/>
  <c r="O441" i="1"/>
  <c r="L441" i="1"/>
  <c r="Q440" i="1"/>
  <c r="O440" i="1"/>
  <c r="L440" i="1"/>
  <c r="Q439" i="1"/>
  <c r="M439" i="1"/>
  <c r="O439" i="1" s="1"/>
  <c r="L439" i="1"/>
  <c r="Q438" i="1"/>
  <c r="O438" i="1"/>
  <c r="L438" i="1"/>
  <c r="Q437" i="1"/>
  <c r="M437" i="1"/>
  <c r="O437" i="1" s="1"/>
  <c r="L437" i="1"/>
  <c r="Q436" i="1"/>
  <c r="O436" i="1"/>
  <c r="L436" i="1"/>
  <c r="Q435" i="1"/>
  <c r="O435" i="1"/>
  <c r="L435" i="1"/>
  <c r="Q434" i="1"/>
  <c r="O434" i="1"/>
  <c r="L434" i="1"/>
  <c r="Q433" i="1"/>
  <c r="O433" i="1"/>
  <c r="L433" i="1"/>
  <c r="Q432" i="1"/>
  <c r="M432" i="1"/>
  <c r="O432" i="1" s="1"/>
  <c r="L432" i="1"/>
  <c r="U431" i="1"/>
  <c r="Q431" i="1"/>
  <c r="O431" i="1"/>
  <c r="L431" i="1"/>
  <c r="Q430" i="1"/>
  <c r="M430" i="1"/>
  <c r="O430" i="1" s="1"/>
  <c r="L430" i="1"/>
  <c r="Q429" i="1"/>
  <c r="O429" i="1"/>
  <c r="L429" i="1"/>
  <c r="Q428" i="1"/>
  <c r="M428" i="1"/>
  <c r="O428" i="1" s="1"/>
  <c r="L428" i="1"/>
  <c r="U427" i="1"/>
  <c r="Q427" i="1"/>
  <c r="O427" i="1"/>
  <c r="L427" i="1"/>
  <c r="U426" i="1"/>
  <c r="Q426" i="1"/>
  <c r="O426" i="1"/>
  <c r="L426" i="1"/>
  <c r="Q425" i="1"/>
  <c r="O425" i="1"/>
  <c r="L425" i="1"/>
  <c r="Q424" i="1"/>
  <c r="O424" i="1"/>
  <c r="L424" i="1"/>
  <c r="Q423" i="1"/>
  <c r="O423" i="1"/>
  <c r="M423" i="1"/>
  <c r="L423" i="1"/>
  <c r="U422" i="1"/>
  <c r="Q422" i="1"/>
  <c r="O422" i="1"/>
  <c r="L422" i="1"/>
  <c r="U421" i="1"/>
  <c r="Q421" i="1"/>
  <c r="O421" i="1"/>
  <c r="L421" i="1"/>
  <c r="U420" i="1"/>
  <c r="Q420" i="1"/>
  <c r="O420" i="1"/>
  <c r="L420" i="1"/>
  <c r="Q419" i="1"/>
  <c r="O419" i="1"/>
  <c r="L419" i="1"/>
  <c r="Q418" i="1"/>
  <c r="O418" i="1"/>
  <c r="L418" i="1"/>
  <c r="Q417" i="1"/>
  <c r="O417" i="1"/>
  <c r="M417" i="1"/>
  <c r="Q416" i="1"/>
  <c r="O416" i="1"/>
  <c r="Q415" i="1"/>
  <c r="O415" i="1"/>
  <c r="Q414" i="1"/>
  <c r="O414" i="1"/>
  <c r="U413" i="1"/>
  <c r="Q413" i="1"/>
  <c r="O413" i="1"/>
  <c r="Q412" i="1"/>
  <c r="M412" i="1"/>
  <c r="O412" i="1" s="1"/>
  <c r="U411" i="1"/>
  <c r="Q411" i="1"/>
  <c r="O411" i="1"/>
  <c r="Q410" i="1"/>
  <c r="O410" i="1"/>
  <c r="U409" i="1"/>
  <c r="Q409" i="1"/>
  <c r="O409" i="1"/>
  <c r="Q408" i="1"/>
  <c r="O408" i="1"/>
  <c r="U407" i="1"/>
  <c r="Q407" i="1"/>
  <c r="O407" i="1"/>
  <c r="Q406" i="1"/>
  <c r="O406" i="1"/>
  <c r="U405" i="1"/>
  <c r="Q405" i="1"/>
  <c r="O405" i="1"/>
  <c r="Q404" i="1"/>
  <c r="O404" i="1"/>
  <c r="Q403" i="1"/>
  <c r="O403" i="1"/>
  <c r="Q402" i="1"/>
  <c r="O402" i="1"/>
  <c r="Q401" i="1"/>
  <c r="M401" i="1"/>
  <c r="O401" i="1" s="1"/>
  <c r="Q400" i="1"/>
  <c r="O400" i="1"/>
  <c r="U399" i="1"/>
  <c r="Q399" i="1"/>
  <c r="O399" i="1"/>
  <c r="Q398" i="1"/>
  <c r="O398" i="1"/>
  <c r="Q397" i="1"/>
  <c r="O397" i="1"/>
  <c r="Q396" i="1"/>
  <c r="O396" i="1"/>
  <c r="U395" i="1"/>
  <c r="Q395" i="1"/>
  <c r="O395" i="1"/>
  <c r="Q394" i="1"/>
  <c r="O394" i="1"/>
  <c r="Q393" i="1"/>
  <c r="M393" i="1"/>
  <c r="O393" i="1" s="1"/>
  <c r="Q392" i="1"/>
  <c r="M392" i="1"/>
  <c r="O392" i="1" s="1"/>
  <c r="Q391" i="1"/>
  <c r="O391" i="1"/>
  <c r="Q390" i="1"/>
  <c r="O390" i="1"/>
  <c r="Q389" i="1"/>
  <c r="O389" i="1"/>
  <c r="Q388" i="1"/>
  <c r="O388" i="1"/>
  <c r="Q387" i="1"/>
  <c r="O387" i="1"/>
  <c r="Q386" i="1"/>
  <c r="O386" i="1"/>
  <c r="Q385" i="1"/>
  <c r="O385" i="1"/>
  <c r="Q384" i="1"/>
  <c r="O384" i="1"/>
  <c r="U383" i="1"/>
  <c r="Q383" i="1"/>
  <c r="O383" i="1"/>
  <c r="U382" i="1"/>
  <c r="Q382" i="1"/>
  <c r="O382" i="1"/>
  <c r="U381" i="1"/>
  <c r="Q381" i="1"/>
  <c r="O381" i="1"/>
  <c r="Q380" i="1"/>
  <c r="O380" i="1"/>
  <c r="R380" i="1" s="1"/>
  <c r="Q379" i="1"/>
  <c r="O379" i="1"/>
  <c r="U378" i="1"/>
  <c r="Q378" i="1"/>
  <c r="O378" i="1"/>
  <c r="Q377" i="1"/>
  <c r="O377" i="1"/>
  <c r="Q376" i="1"/>
  <c r="O376" i="1"/>
  <c r="Q375" i="1"/>
  <c r="O375" i="1"/>
  <c r="U374" i="1"/>
  <c r="Q374" i="1"/>
  <c r="O374" i="1"/>
  <c r="Q373" i="1"/>
  <c r="O373" i="1"/>
  <c r="R373" i="1" s="1"/>
  <c r="S373" i="1" s="1"/>
  <c r="T373" i="1" s="1"/>
  <c r="Q372" i="1"/>
  <c r="O372" i="1"/>
  <c r="Q371" i="1"/>
  <c r="O371" i="1"/>
  <c r="Q370" i="1"/>
  <c r="O370" i="1"/>
  <c r="U369" i="1"/>
  <c r="Q369" i="1"/>
  <c r="O369" i="1"/>
  <c r="Q368" i="1"/>
  <c r="O368" i="1"/>
  <c r="Q367" i="1"/>
  <c r="O367" i="1"/>
  <c r="Q366" i="1"/>
  <c r="O366" i="1"/>
  <c r="Q365" i="1"/>
  <c r="O365" i="1"/>
  <c r="Q364" i="1"/>
  <c r="O364" i="1"/>
  <c r="Q363" i="1"/>
  <c r="O363" i="1"/>
  <c r="Q362" i="1"/>
  <c r="M362" i="1"/>
  <c r="O362" i="1" s="1"/>
  <c r="Q361" i="1"/>
  <c r="M361" i="1"/>
  <c r="O361" i="1" s="1"/>
  <c r="Q360" i="1"/>
  <c r="M360" i="1"/>
  <c r="O360" i="1" s="1"/>
  <c r="U359" i="1"/>
  <c r="Q359" i="1"/>
  <c r="O359" i="1"/>
  <c r="Q358" i="1"/>
  <c r="O358" i="1"/>
  <c r="Q357" i="1"/>
  <c r="O357" i="1"/>
  <c r="Q356" i="1"/>
  <c r="O356" i="1"/>
  <c r="Q355" i="1"/>
  <c r="O355" i="1"/>
  <c r="Q354" i="1"/>
  <c r="O354" i="1"/>
  <c r="Q353" i="1"/>
  <c r="O353" i="1"/>
  <c r="Q352" i="1"/>
  <c r="M352" i="1"/>
  <c r="O352" i="1" s="1"/>
  <c r="Q351" i="1"/>
  <c r="M351" i="1"/>
  <c r="O351" i="1" s="1"/>
  <c r="R351" i="1" s="1"/>
  <c r="Q350" i="1"/>
  <c r="M350" i="1"/>
  <c r="O350" i="1" s="1"/>
  <c r="Q349" i="1"/>
  <c r="O349" i="1"/>
  <c r="Q348" i="1"/>
  <c r="O348" i="1"/>
  <c r="Q347" i="1"/>
  <c r="O347" i="1"/>
  <c r="R347" i="1" s="1"/>
  <c r="Q346" i="1"/>
  <c r="M346" i="1"/>
  <c r="O346" i="1" s="1"/>
  <c r="Q345" i="1"/>
  <c r="O345" i="1"/>
  <c r="Q344" i="1"/>
  <c r="O344" i="1"/>
  <c r="Q343" i="1"/>
  <c r="O343" i="1"/>
  <c r="U342" i="1"/>
  <c r="Q342" i="1"/>
  <c r="O342" i="1"/>
  <c r="U341" i="1"/>
  <c r="Q341" i="1"/>
  <c r="O341" i="1"/>
  <c r="Q340" i="1"/>
  <c r="O340" i="1"/>
  <c r="U339" i="1"/>
  <c r="Q339" i="1"/>
  <c r="O339" i="1"/>
  <c r="Q338" i="1"/>
  <c r="O338" i="1"/>
  <c r="Q337" i="1"/>
  <c r="M337" i="1"/>
  <c r="O337" i="1" s="1"/>
  <c r="U336" i="1"/>
  <c r="Q336" i="1"/>
  <c r="O336" i="1"/>
  <c r="U335" i="1"/>
  <c r="Q335" i="1"/>
  <c r="O335" i="1"/>
  <c r="Q334" i="1"/>
  <c r="M334" i="1"/>
  <c r="O334" i="1" s="1"/>
  <c r="Q333" i="1"/>
  <c r="M333" i="1"/>
  <c r="O333" i="1" s="1"/>
  <c r="Q332" i="1"/>
  <c r="O332" i="1"/>
  <c r="Q331" i="1"/>
  <c r="O331" i="1"/>
  <c r="Q330" i="1"/>
  <c r="O330" i="1"/>
  <c r="Q329" i="1"/>
  <c r="O329" i="1"/>
  <c r="Q328" i="1"/>
  <c r="O328" i="1"/>
  <c r="Q327" i="1"/>
  <c r="O327" i="1"/>
  <c r="U326" i="1"/>
  <c r="Q326" i="1"/>
  <c r="O326" i="1"/>
  <c r="U325" i="1"/>
  <c r="Q325" i="1"/>
  <c r="O325" i="1"/>
  <c r="Q324" i="1"/>
  <c r="O324" i="1"/>
  <c r="Q323" i="1"/>
  <c r="O323" i="1"/>
  <c r="Q322" i="1"/>
  <c r="M322" i="1"/>
  <c r="O322" i="1" s="1"/>
  <c r="Q321" i="1"/>
  <c r="O321" i="1"/>
  <c r="Q320" i="1"/>
  <c r="O320" i="1"/>
  <c r="Q319" i="1"/>
  <c r="M319" i="1"/>
  <c r="O319" i="1" s="1"/>
  <c r="Q318" i="1"/>
  <c r="O318" i="1"/>
  <c r="Q317" i="1"/>
  <c r="O317" i="1"/>
  <c r="Q316" i="1"/>
  <c r="O316" i="1"/>
  <c r="Q315" i="1"/>
  <c r="O315" i="1"/>
  <c r="Q314" i="1"/>
  <c r="M314" i="1"/>
  <c r="O314" i="1" s="1"/>
  <c r="Q313" i="1"/>
  <c r="M313" i="1"/>
  <c r="O313" i="1" s="1"/>
  <c r="Q312" i="1"/>
  <c r="M312" i="1"/>
  <c r="O312" i="1" s="1"/>
  <c r="Q311" i="1"/>
  <c r="M311" i="1"/>
  <c r="O311" i="1" s="1"/>
  <c r="Q310" i="1"/>
  <c r="O310" i="1"/>
  <c r="Q309" i="1"/>
  <c r="O309" i="1"/>
  <c r="U308" i="1"/>
  <c r="Q308" i="1"/>
  <c r="O308" i="1"/>
  <c r="Q307" i="1"/>
  <c r="O307" i="1"/>
  <c r="Q306" i="1"/>
  <c r="O306" i="1"/>
  <c r="U305" i="1"/>
  <c r="Q305" i="1"/>
  <c r="O305" i="1"/>
  <c r="Q304" i="1"/>
  <c r="O304" i="1"/>
  <c r="Q303" i="1"/>
  <c r="O303" i="1"/>
  <c r="Q302" i="1"/>
  <c r="O302" i="1"/>
  <c r="Q301" i="1"/>
  <c r="O301" i="1"/>
  <c r="U300" i="1"/>
  <c r="Q300" i="1"/>
  <c r="O300" i="1"/>
  <c r="U299" i="1"/>
  <c r="Q299" i="1"/>
  <c r="O299" i="1"/>
  <c r="Q298" i="1"/>
  <c r="O298" i="1"/>
  <c r="U297" i="1"/>
  <c r="Q297" i="1"/>
  <c r="O297" i="1"/>
  <c r="R297" i="1" s="1"/>
  <c r="S297" i="1" s="1"/>
  <c r="Q296" i="1"/>
  <c r="O296" i="1"/>
  <c r="U295" i="1"/>
  <c r="Q295" i="1"/>
  <c r="O295" i="1"/>
  <c r="Q294" i="1"/>
  <c r="R294" i="1" s="1"/>
  <c r="S294" i="1" s="1"/>
  <c r="T294" i="1" s="1"/>
  <c r="O294" i="1"/>
  <c r="Q293" i="1"/>
  <c r="O293" i="1"/>
  <c r="Q292" i="1"/>
  <c r="O292" i="1"/>
  <c r="U291" i="1"/>
  <c r="Q291" i="1"/>
  <c r="O291" i="1"/>
  <c r="Q290" i="1"/>
  <c r="O290" i="1"/>
  <c r="R290" i="1" s="1"/>
  <c r="U289" i="1"/>
  <c r="Q289" i="1"/>
  <c r="O289" i="1"/>
  <c r="U288" i="1"/>
  <c r="Q288" i="1"/>
  <c r="O288" i="1"/>
  <c r="U287" i="1"/>
  <c r="Q287" i="1"/>
  <c r="O287" i="1"/>
  <c r="Q286" i="1"/>
  <c r="O286" i="1"/>
  <c r="Q285" i="1"/>
  <c r="O285" i="1"/>
  <c r="Q284" i="1"/>
  <c r="O284" i="1"/>
  <c r="Q283" i="1"/>
  <c r="O283" i="1"/>
  <c r="Q282" i="1"/>
  <c r="O282" i="1"/>
  <c r="Q281" i="1"/>
  <c r="O281" i="1"/>
  <c r="Q280" i="1"/>
  <c r="O280" i="1"/>
  <c r="Q279" i="1"/>
  <c r="M279" i="1"/>
  <c r="O279" i="1" s="1"/>
  <c r="Q278" i="1"/>
  <c r="M278" i="1"/>
  <c r="O278" i="1" s="1"/>
  <c r="Q277" i="1"/>
  <c r="O277" i="1"/>
  <c r="Q276" i="1"/>
  <c r="M276" i="1"/>
  <c r="O276" i="1" s="1"/>
  <c r="Q275" i="1"/>
  <c r="O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M268" i="1"/>
  <c r="O268" i="1" s="1"/>
  <c r="U267" i="1"/>
  <c r="U53" i="3" s="1"/>
  <c r="Q267" i="1"/>
  <c r="O267" i="1"/>
  <c r="R267" i="1" s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R260" i="1" s="1"/>
  <c r="Q259" i="1"/>
  <c r="O259" i="1"/>
  <c r="Q258" i="1"/>
  <c r="O258" i="1"/>
  <c r="Q257" i="1"/>
  <c r="O257" i="1"/>
  <c r="Q256" i="1"/>
  <c r="O256" i="1"/>
  <c r="Q255" i="1"/>
  <c r="O255" i="1"/>
  <c r="Q254" i="1"/>
  <c r="M254" i="1"/>
  <c r="O254" i="1" s="1"/>
  <c r="Q253" i="1"/>
  <c r="O253" i="1"/>
  <c r="Q252" i="1"/>
  <c r="O252" i="1"/>
  <c r="R252" i="1" s="1"/>
  <c r="S252" i="1" s="1"/>
  <c r="T252" i="1" s="1"/>
  <c r="Q251" i="1"/>
  <c r="O251" i="1"/>
  <c r="U250" i="1"/>
  <c r="Q250" i="1"/>
  <c r="O250" i="1"/>
  <c r="Q249" i="1"/>
  <c r="O249" i="1"/>
  <c r="Q248" i="1"/>
  <c r="O248" i="1"/>
  <c r="Q247" i="1"/>
  <c r="O247" i="1"/>
  <c r="Q246" i="1"/>
  <c r="O246" i="1"/>
  <c r="Q245" i="1"/>
  <c r="M245" i="1"/>
  <c r="O245" i="1" s="1"/>
  <c r="Q244" i="1"/>
  <c r="O244" i="1"/>
  <c r="Q243" i="1"/>
  <c r="O243" i="1"/>
  <c r="U242" i="1"/>
  <c r="Q242" i="1"/>
  <c r="O242" i="1"/>
  <c r="Q241" i="1"/>
  <c r="O241" i="1"/>
  <c r="Q240" i="1"/>
  <c r="M240" i="1"/>
  <c r="O240" i="1" s="1"/>
  <c r="Q239" i="1"/>
  <c r="M239" i="1"/>
  <c r="O239" i="1" s="1"/>
  <c r="Q238" i="1"/>
  <c r="O238" i="1"/>
  <c r="Q237" i="1"/>
  <c r="O237" i="1"/>
  <c r="Q236" i="1"/>
  <c r="M236" i="1"/>
  <c r="O236" i="1" s="1"/>
  <c r="U235" i="1"/>
  <c r="Q235" i="1"/>
  <c r="O235" i="1"/>
  <c r="Q234" i="1"/>
  <c r="O234" i="1"/>
  <c r="Q233" i="1"/>
  <c r="O233" i="1"/>
  <c r="Q232" i="1"/>
  <c r="M232" i="1"/>
  <c r="O232" i="1" s="1"/>
  <c r="Q231" i="1"/>
  <c r="O231" i="1"/>
  <c r="Q230" i="1"/>
  <c r="O230" i="1"/>
  <c r="Q229" i="1"/>
  <c r="M229" i="1"/>
  <c r="O229" i="1" s="1"/>
  <c r="Q228" i="1"/>
  <c r="O228" i="1"/>
  <c r="Q227" i="1"/>
  <c r="O227" i="1"/>
  <c r="Q226" i="1"/>
  <c r="M226" i="1"/>
  <c r="O226" i="1" s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M216" i="1"/>
  <c r="O216" i="1" s="1"/>
  <c r="Q215" i="1"/>
  <c r="O215" i="1"/>
  <c r="Q214" i="1"/>
  <c r="M214" i="1"/>
  <c r="O214" i="1" s="1"/>
  <c r="Q213" i="1"/>
  <c r="O213" i="1"/>
  <c r="Q212" i="1"/>
  <c r="O212" i="1"/>
  <c r="Q211" i="1"/>
  <c r="M211" i="1"/>
  <c r="O211" i="1" s="1"/>
  <c r="Q210" i="1"/>
  <c r="O210" i="1"/>
  <c r="Q209" i="1"/>
  <c r="O209" i="1"/>
  <c r="Q208" i="1"/>
  <c r="O208" i="1"/>
  <c r="Q207" i="1"/>
  <c r="O207" i="1"/>
  <c r="Q206" i="1"/>
  <c r="O206" i="1"/>
  <c r="U205" i="1"/>
  <c r="Q205" i="1"/>
  <c r="O205" i="1"/>
  <c r="Q204" i="1"/>
  <c r="O204" i="1"/>
  <c r="Q203" i="1"/>
  <c r="M203" i="1"/>
  <c r="O203" i="1" s="1"/>
  <c r="Q202" i="1"/>
  <c r="M202" i="1"/>
  <c r="O202" i="1" s="1"/>
  <c r="Q201" i="1"/>
  <c r="O201" i="1"/>
  <c r="M201" i="1"/>
  <c r="Q200" i="1"/>
  <c r="M200" i="1"/>
  <c r="O200" i="1" s="1"/>
  <c r="Q199" i="1"/>
  <c r="O199" i="1"/>
  <c r="Q198" i="1"/>
  <c r="O198" i="1"/>
  <c r="Q197" i="1"/>
  <c r="O197" i="1"/>
  <c r="Q196" i="1"/>
  <c r="O196" i="1"/>
  <c r="Q195" i="1"/>
  <c r="O195" i="1"/>
  <c r="Q194" i="1"/>
  <c r="O194" i="1"/>
  <c r="U193" i="1"/>
  <c r="Q193" i="1"/>
  <c r="O193" i="1"/>
  <c r="Q192" i="1"/>
  <c r="O192" i="1"/>
  <c r="Q191" i="1"/>
  <c r="M191" i="1"/>
  <c r="O191" i="1" s="1"/>
  <c r="Q190" i="1"/>
  <c r="O190" i="1"/>
  <c r="Q189" i="1"/>
  <c r="M189" i="1"/>
  <c r="O189" i="1" s="1"/>
  <c r="Q188" i="1"/>
  <c r="M188" i="1"/>
  <c r="O188" i="1" s="1"/>
  <c r="Q187" i="1"/>
  <c r="M187" i="1"/>
  <c r="O187" i="1" s="1"/>
  <c r="Q186" i="1"/>
  <c r="M186" i="1"/>
  <c r="O186" i="1" s="1"/>
  <c r="Q185" i="1"/>
  <c r="O185" i="1"/>
  <c r="Q184" i="1"/>
  <c r="O184" i="1"/>
  <c r="Q183" i="1"/>
  <c r="O183" i="1"/>
  <c r="Q182" i="1"/>
  <c r="O182" i="1"/>
  <c r="Q181" i="1"/>
  <c r="O181" i="1"/>
  <c r="Q180" i="1"/>
  <c r="O180" i="1"/>
  <c r="Q179" i="1"/>
  <c r="O179" i="1"/>
  <c r="U178" i="1"/>
  <c r="Q178" i="1"/>
  <c r="O178" i="1"/>
  <c r="Q177" i="1"/>
  <c r="M177" i="1"/>
  <c r="O177" i="1" s="1"/>
  <c r="Q176" i="1"/>
  <c r="O176" i="1"/>
  <c r="Q175" i="1"/>
  <c r="O175" i="1"/>
  <c r="Q174" i="1"/>
  <c r="M174" i="1"/>
  <c r="O174" i="1" s="1"/>
  <c r="Q173" i="1"/>
  <c r="O173" i="1"/>
  <c r="U172" i="1"/>
  <c r="Q172" i="1"/>
  <c r="O172" i="1"/>
  <c r="U171" i="1"/>
  <c r="Q171" i="1"/>
  <c r="O171" i="1"/>
  <c r="Q170" i="1"/>
  <c r="O170" i="1"/>
  <c r="Q169" i="1"/>
  <c r="O169" i="1"/>
  <c r="Q168" i="1"/>
  <c r="O168" i="1"/>
  <c r="Q167" i="1"/>
  <c r="O167" i="1"/>
  <c r="Q166" i="1"/>
  <c r="O166" i="1"/>
  <c r="Q165" i="1"/>
  <c r="O165" i="1"/>
  <c r="U164" i="1"/>
  <c r="Q164" i="1"/>
  <c r="O164" i="1"/>
  <c r="U163" i="1"/>
  <c r="Q163" i="1"/>
  <c r="O163" i="1"/>
  <c r="Q162" i="1"/>
  <c r="O162" i="1"/>
  <c r="Q161" i="1"/>
  <c r="O161" i="1"/>
  <c r="Q160" i="1"/>
  <c r="O160" i="1"/>
  <c r="Q159" i="1"/>
  <c r="O159" i="1"/>
  <c r="Q158" i="1"/>
  <c r="O158" i="1"/>
  <c r="Q157" i="1"/>
  <c r="O157" i="1"/>
  <c r="Q156" i="1"/>
  <c r="M156" i="1"/>
  <c r="O156" i="1" s="1"/>
  <c r="Q155" i="1"/>
  <c r="O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6" i="1"/>
  <c r="O146" i="1"/>
  <c r="Q145" i="1"/>
  <c r="O145" i="1"/>
  <c r="Q144" i="1"/>
  <c r="O144" i="1"/>
  <c r="Q143" i="1"/>
  <c r="O143" i="1"/>
  <c r="Q142" i="1"/>
  <c r="O142" i="1"/>
  <c r="Q141" i="1"/>
  <c r="O141" i="1"/>
  <c r="Q140" i="1"/>
  <c r="O140" i="1"/>
  <c r="Q139" i="1"/>
  <c r="M139" i="1"/>
  <c r="O139" i="1" s="1"/>
  <c r="Q138" i="1"/>
  <c r="M138" i="1"/>
  <c r="O138" i="1" s="1"/>
  <c r="Q137" i="1"/>
  <c r="O137" i="1"/>
  <c r="U136" i="1"/>
  <c r="Q136" i="1"/>
  <c r="O136" i="1"/>
  <c r="Q135" i="1"/>
  <c r="O135" i="1"/>
  <c r="U134" i="1"/>
  <c r="Q134" i="1"/>
  <c r="O134" i="1"/>
  <c r="Q133" i="1"/>
  <c r="O133" i="1"/>
  <c r="U132" i="1"/>
  <c r="Q132" i="1"/>
  <c r="O132" i="1"/>
  <c r="U131" i="1"/>
  <c r="Q131" i="1"/>
  <c r="O131" i="1"/>
  <c r="Q130" i="1"/>
  <c r="M130" i="1"/>
  <c r="O130" i="1" s="1"/>
  <c r="Q129" i="1"/>
  <c r="O129" i="1"/>
  <c r="Q128" i="1"/>
  <c r="O128" i="1"/>
  <c r="Q127" i="1"/>
  <c r="O127" i="1"/>
  <c r="Q126" i="1"/>
  <c r="O126" i="1"/>
  <c r="Q125" i="1"/>
  <c r="M125" i="1"/>
  <c r="O125" i="1" s="1"/>
  <c r="Q124" i="1"/>
  <c r="O124" i="1"/>
  <c r="Q123" i="1"/>
  <c r="M123" i="1"/>
  <c r="O123" i="1" s="1"/>
  <c r="Q122" i="1"/>
  <c r="O122" i="1"/>
  <c r="Q121" i="1"/>
  <c r="O121" i="1"/>
  <c r="Q120" i="1"/>
  <c r="M120" i="1"/>
  <c r="O120" i="1" s="1"/>
  <c r="Q119" i="1"/>
  <c r="O119" i="1"/>
  <c r="Q118" i="1"/>
  <c r="M118" i="1"/>
  <c r="O118" i="1" s="1"/>
  <c r="Q117" i="1"/>
  <c r="O117" i="1"/>
  <c r="Q116" i="1"/>
  <c r="O116" i="1"/>
  <c r="Q115" i="1"/>
  <c r="M115" i="1"/>
  <c r="O115" i="1" s="1"/>
  <c r="Q114" i="1"/>
  <c r="O114" i="1"/>
  <c r="U113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U102" i="1"/>
  <c r="Q102" i="1"/>
  <c r="O102" i="1"/>
  <c r="Q101" i="1"/>
  <c r="O101" i="1"/>
  <c r="Q100" i="1"/>
  <c r="O100" i="1"/>
  <c r="Q99" i="1"/>
  <c r="O99" i="1"/>
  <c r="Q98" i="1"/>
  <c r="O98" i="1"/>
  <c r="Q97" i="1"/>
  <c r="O97" i="1"/>
  <c r="Q96" i="1"/>
  <c r="M96" i="1"/>
  <c r="O96" i="1" s="1"/>
  <c r="Q95" i="1"/>
  <c r="M95" i="1"/>
  <c r="O95" i="1" s="1"/>
  <c r="Q94" i="1"/>
  <c r="O94" i="1"/>
  <c r="U93" i="1"/>
  <c r="Q93" i="1"/>
  <c r="O93" i="1"/>
  <c r="Q92" i="1"/>
  <c r="O92" i="1"/>
  <c r="Q91" i="1"/>
  <c r="M91" i="1"/>
  <c r="O91" i="1" s="1"/>
  <c r="Q90" i="1"/>
  <c r="O90" i="1"/>
  <c r="Q89" i="1"/>
  <c r="M89" i="1"/>
  <c r="O89" i="1" s="1"/>
  <c r="Q88" i="1"/>
  <c r="M88" i="1"/>
  <c r="O88" i="1" s="1"/>
  <c r="Q87" i="1"/>
  <c r="M87" i="1"/>
  <c r="O87" i="1" s="1"/>
  <c r="Q86" i="1"/>
  <c r="O86" i="1"/>
  <c r="Q85" i="1"/>
  <c r="O85" i="1"/>
  <c r="Q84" i="1"/>
  <c r="M84" i="1"/>
  <c r="O84" i="1" s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O76" i="1"/>
  <c r="Q75" i="1"/>
  <c r="O75" i="1"/>
  <c r="Q74" i="1"/>
  <c r="O74" i="1"/>
  <c r="Q73" i="1"/>
  <c r="M73" i="1"/>
  <c r="O73" i="1" s="1"/>
  <c r="Q72" i="1"/>
  <c r="O72" i="1"/>
  <c r="Q71" i="1"/>
  <c r="O71" i="1"/>
  <c r="Q70" i="1"/>
  <c r="O70" i="1"/>
  <c r="Q69" i="1"/>
  <c r="O69" i="1"/>
  <c r="Q68" i="1"/>
  <c r="M68" i="1"/>
  <c r="O68" i="1" s="1"/>
  <c r="Q67" i="1"/>
  <c r="O67" i="1"/>
  <c r="Q66" i="1"/>
  <c r="O66" i="1"/>
  <c r="U65" i="1"/>
  <c r="Q65" i="1"/>
  <c r="O65" i="1"/>
  <c r="Q64" i="1"/>
  <c r="O64" i="1"/>
  <c r="U63" i="1"/>
  <c r="Q63" i="1"/>
  <c r="O63" i="1"/>
  <c r="Q62" i="1"/>
  <c r="O62" i="1"/>
  <c r="Q61" i="1"/>
  <c r="O61" i="1"/>
  <c r="Q60" i="1"/>
  <c r="O60" i="1"/>
  <c r="Q59" i="1"/>
  <c r="M59" i="1"/>
  <c r="O59" i="1" s="1"/>
  <c r="Q58" i="1"/>
  <c r="O58" i="1"/>
  <c r="Q57" i="1"/>
  <c r="M57" i="1"/>
  <c r="O57" i="1" s="1"/>
  <c r="Q56" i="1"/>
  <c r="O56" i="1"/>
  <c r="U55" i="1"/>
  <c r="Q55" i="1"/>
  <c r="O55" i="1"/>
  <c r="Q54" i="1"/>
  <c r="O54" i="1"/>
  <c r="Q53" i="1"/>
  <c r="O53" i="1"/>
  <c r="Q52" i="1"/>
  <c r="M52" i="1"/>
  <c r="O52" i="1" s="1"/>
  <c r="Q51" i="1"/>
  <c r="O51" i="1"/>
  <c r="Q50" i="1"/>
  <c r="M50" i="1"/>
  <c r="O50" i="1" s="1"/>
  <c r="Q49" i="1"/>
  <c r="M49" i="1"/>
  <c r="O49" i="1" s="1"/>
  <c r="Q48" i="1"/>
  <c r="O48" i="1"/>
  <c r="Q47" i="1"/>
  <c r="O47" i="1"/>
  <c r="U46" i="1"/>
  <c r="Q46" i="1"/>
  <c r="O46" i="1"/>
  <c r="Q45" i="1"/>
  <c r="O45" i="1"/>
  <c r="Q44" i="1"/>
  <c r="O44" i="1"/>
  <c r="Q43" i="1"/>
  <c r="O43" i="1"/>
  <c r="Q42" i="1"/>
  <c r="M42" i="1"/>
  <c r="O42" i="1" s="1"/>
  <c r="Q41" i="1"/>
  <c r="O41" i="1"/>
  <c r="Q40" i="1"/>
  <c r="M40" i="1"/>
  <c r="O40" i="1" s="1"/>
  <c r="Q39" i="1"/>
  <c r="O39" i="1"/>
  <c r="Q38" i="1"/>
  <c r="M38" i="1"/>
  <c r="O38" i="1" s="1"/>
  <c r="Q37" i="1"/>
  <c r="O37" i="1"/>
  <c r="Q36" i="1"/>
  <c r="M36" i="1"/>
  <c r="O36" i="1" s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M29" i="1"/>
  <c r="O29" i="1" s="1"/>
  <c r="Q28" i="1"/>
  <c r="M28" i="1"/>
  <c r="O28" i="1" s="1"/>
  <c r="Q27" i="1"/>
  <c r="M27" i="1"/>
  <c r="O27" i="1" s="1"/>
  <c r="Q26" i="1"/>
  <c r="O26" i="1"/>
  <c r="Q25" i="1"/>
  <c r="M25" i="1"/>
  <c r="O25" i="1" s="1"/>
  <c r="Q24" i="1"/>
  <c r="O24" i="1"/>
  <c r="Q23" i="1"/>
  <c r="M23" i="1"/>
  <c r="O23" i="1" s="1"/>
  <c r="Q22" i="1"/>
  <c r="O22" i="1"/>
  <c r="Q21" i="1"/>
  <c r="O21" i="1"/>
  <c r="Q20" i="1"/>
  <c r="M20" i="1"/>
  <c r="O20" i="1" s="1"/>
  <c r="U19" i="1"/>
  <c r="Q19" i="1"/>
  <c r="O19" i="1"/>
  <c r="Q18" i="1"/>
  <c r="O18" i="1"/>
  <c r="Q17" i="1"/>
  <c r="O17" i="1"/>
  <c r="R17" i="1" s="1"/>
  <c r="S17" i="1" s="1"/>
  <c r="T17" i="1" s="1"/>
  <c r="Q16" i="1"/>
  <c r="M16" i="1"/>
  <c r="O16" i="1" s="1"/>
  <c r="Q15" i="1"/>
  <c r="M15" i="1"/>
  <c r="O15" i="1" s="1"/>
  <c r="Q14" i="1"/>
  <c r="G53" i="3" s="1"/>
  <c r="O14" i="1"/>
  <c r="Q13" i="1"/>
  <c r="M13" i="1"/>
  <c r="O13" i="1" s="1"/>
  <c r="R13" i="1" s="1"/>
  <c r="Q12" i="1"/>
  <c r="M12" i="1"/>
  <c r="O12" i="1" s="1"/>
  <c r="Q11" i="1"/>
  <c r="M11" i="1"/>
  <c r="O11" i="1" s="1"/>
  <c r="Q10" i="1"/>
  <c r="M10" i="1"/>
  <c r="O10" i="1" s="1"/>
  <c r="Q9" i="1"/>
  <c r="O9" i="1"/>
  <c r="Q8" i="1"/>
  <c r="Q6" i="1" s="1"/>
  <c r="O8" i="1"/>
  <c r="M8" i="1"/>
  <c r="R102" i="1" l="1"/>
  <c r="O6" i="1"/>
  <c r="B2" i="9" s="1"/>
  <c r="U6" i="1"/>
  <c r="V6" i="1" s="1"/>
  <c r="R206" i="1"/>
  <c r="R226" i="1"/>
  <c r="R230" i="1"/>
  <c r="R369" i="1"/>
  <c r="S369" i="1" s="1"/>
  <c r="T369" i="1" s="1"/>
  <c r="R589" i="1"/>
  <c r="R655" i="1"/>
  <c r="R65" i="1"/>
  <c r="S65" i="1" s="1"/>
  <c r="T65" i="1" s="1"/>
  <c r="R172" i="1"/>
  <c r="R245" i="1"/>
  <c r="S245" i="1" s="1"/>
  <c r="R299" i="1"/>
  <c r="R321" i="1"/>
  <c r="S321" i="1" s="1"/>
  <c r="T321" i="1" s="1"/>
  <c r="R325" i="1"/>
  <c r="R328" i="1"/>
  <c r="S328" i="1" s="1"/>
  <c r="T328" i="1" s="1"/>
  <c r="R417" i="1"/>
  <c r="R433" i="1"/>
  <c r="R448" i="1"/>
  <c r="R462" i="1"/>
  <c r="S462" i="1" s="1"/>
  <c r="T462" i="1" s="1"/>
  <c r="R487" i="1"/>
  <c r="S487" i="1" s="1"/>
  <c r="T487" i="1" s="1"/>
  <c r="R513" i="1"/>
  <c r="S513" i="1" s="1"/>
  <c r="T513" i="1" s="1"/>
  <c r="R543" i="1"/>
  <c r="S543" i="1" s="1"/>
  <c r="R614" i="1"/>
  <c r="R579" i="1"/>
  <c r="R604" i="1"/>
  <c r="R93" i="1"/>
  <c r="S93" i="1" s="1"/>
  <c r="T93" i="1" s="1"/>
  <c r="R164" i="1"/>
  <c r="G22" i="3"/>
  <c r="R23" i="1"/>
  <c r="S23" i="1" s="1"/>
  <c r="T23" i="1" s="1"/>
  <c r="R46" i="1"/>
  <c r="R57" i="1"/>
  <c r="R61" i="1"/>
  <c r="R87" i="1"/>
  <c r="R135" i="1"/>
  <c r="S135" i="1" s="1"/>
  <c r="T135" i="1" s="1"/>
  <c r="R142" i="1"/>
  <c r="R150" i="1"/>
  <c r="S150" i="1" s="1"/>
  <c r="T150" i="1" s="1"/>
  <c r="R165" i="1"/>
  <c r="S165" i="1" s="1"/>
  <c r="T165" i="1" s="1"/>
  <c r="R169" i="1"/>
  <c r="S169" i="1" s="1"/>
  <c r="R410" i="1"/>
  <c r="S410" i="1" s="1"/>
  <c r="T410" i="1" s="1"/>
  <c r="R503" i="1"/>
  <c r="S503" i="1" s="1"/>
  <c r="R411" i="1"/>
  <c r="R422" i="1"/>
  <c r="S422" i="1" s="1"/>
  <c r="T422" i="1" s="1"/>
  <c r="R376" i="1"/>
  <c r="S376" i="1" s="1"/>
  <c r="R67" i="1"/>
  <c r="S67" i="1" s="1"/>
  <c r="T67" i="1" s="1"/>
  <c r="R74" i="1"/>
  <c r="S74" i="1" s="1"/>
  <c r="T74" i="1" s="1"/>
  <c r="R78" i="1"/>
  <c r="R145" i="1"/>
  <c r="S145" i="1" s="1"/>
  <c r="T145" i="1" s="1"/>
  <c r="R153" i="1"/>
  <c r="R193" i="1"/>
  <c r="R204" i="1"/>
  <c r="S204" i="1" s="1"/>
  <c r="T204" i="1" s="1"/>
  <c r="R580" i="1"/>
  <c r="R584" i="1"/>
  <c r="S584" i="1" s="1"/>
  <c r="R597" i="1"/>
  <c r="R601" i="1"/>
  <c r="S601" i="1" s="1"/>
  <c r="T601" i="1" s="1"/>
  <c r="R623" i="1"/>
  <c r="R641" i="1"/>
  <c r="R645" i="1"/>
  <c r="S645" i="1" s="1"/>
  <c r="R664" i="1"/>
  <c r="S664" i="1" s="1"/>
  <c r="T664" i="1" s="1"/>
  <c r="R227" i="1"/>
  <c r="S227" i="1" s="1"/>
  <c r="T227" i="1" s="1"/>
  <c r="R253" i="1"/>
  <c r="S253" i="1" s="1"/>
  <c r="T253" i="1" s="1"/>
  <c r="R348" i="1"/>
  <c r="S348" i="1" s="1"/>
  <c r="T348" i="1" s="1"/>
  <c r="R381" i="1"/>
  <c r="S381" i="1" s="1"/>
  <c r="R468" i="1"/>
  <c r="S468" i="1" s="1"/>
  <c r="R557" i="1"/>
  <c r="R561" i="1"/>
  <c r="R565" i="1"/>
  <c r="S565" i="1" s="1"/>
  <c r="T565" i="1" s="1"/>
  <c r="R39" i="1"/>
  <c r="R43" i="1"/>
  <c r="S43" i="1" s="1"/>
  <c r="T43" i="1" s="1"/>
  <c r="R159" i="1"/>
  <c r="R163" i="1"/>
  <c r="S163" i="1" s="1"/>
  <c r="R166" i="1"/>
  <c r="R191" i="1"/>
  <c r="R228" i="1"/>
  <c r="R243" i="1"/>
  <c r="S243" i="1" s="1"/>
  <c r="T243" i="1" s="1"/>
  <c r="R254" i="1"/>
  <c r="R258" i="1"/>
  <c r="S258" i="1" s="1"/>
  <c r="T258" i="1" s="1"/>
  <c r="R349" i="1"/>
  <c r="S349" i="1" s="1"/>
  <c r="R558" i="1"/>
  <c r="R581" i="1"/>
  <c r="R624" i="1"/>
  <c r="R628" i="1"/>
  <c r="S628" i="1" s="1"/>
  <c r="R21" i="1"/>
  <c r="S21" i="1" s="1"/>
  <c r="T21" i="1" s="1"/>
  <c r="R25" i="1"/>
  <c r="R36" i="1"/>
  <c r="R44" i="1"/>
  <c r="S44" i="1" s="1"/>
  <c r="T44" i="1" s="1"/>
  <c r="R59" i="1"/>
  <c r="R77" i="1"/>
  <c r="S77" i="1" s="1"/>
  <c r="T77" i="1" s="1"/>
  <c r="R81" i="1"/>
  <c r="R85" i="1"/>
  <c r="S85" i="1" s="1"/>
  <c r="T85" i="1" s="1"/>
  <c r="R92" i="1"/>
  <c r="S92" i="1" s="1"/>
  <c r="T92" i="1" s="1"/>
  <c r="R144" i="1"/>
  <c r="R148" i="1"/>
  <c r="S148" i="1" s="1"/>
  <c r="T148" i="1" s="1"/>
  <c r="R152" i="1"/>
  <c r="S152" i="1" s="1"/>
  <c r="R156" i="1"/>
  <c r="S156" i="1" s="1"/>
  <c r="R174" i="1"/>
  <c r="S174" i="1" s="1"/>
  <c r="R192" i="1"/>
  <c r="S192" i="1" s="1"/>
  <c r="R263" i="1"/>
  <c r="S263" i="1" s="1"/>
  <c r="T263" i="1" s="1"/>
  <c r="R382" i="1"/>
  <c r="S382" i="1" s="1"/>
  <c r="T382" i="1" s="1"/>
  <c r="R393" i="1"/>
  <c r="R397" i="1"/>
  <c r="S397" i="1" s="1"/>
  <c r="R400" i="1"/>
  <c r="S400" i="1" s="1"/>
  <c r="T400" i="1" s="1"/>
  <c r="R559" i="1"/>
  <c r="R563" i="1"/>
  <c r="R595" i="1"/>
  <c r="S595" i="1" s="1"/>
  <c r="R654" i="1"/>
  <c r="S654" i="1" s="1"/>
  <c r="T654" i="1" s="1"/>
  <c r="R658" i="1"/>
  <c r="R662" i="1"/>
  <c r="R100" i="1"/>
  <c r="S100" i="1" s="1"/>
  <c r="T100" i="1" s="1"/>
  <c r="R123" i="1"/>
  <c r="S123" i="1" s="1"/>
  <c r="T123" i="1" s="1"/>
  <c r="R214" i="1"/>
  <c r="R222" i="1"/>
  <c r="R237" i="1"/>
  <c r="S237" i="1" s="1"/>
  <c r="T237" i="1" s="1"/>
  <c r="R303" i="1"/>
  <c r="S303" i="1" s="1"/>
  <c r="T303" i="1" s="1"/>
  <c r="R318" i="1"/>
  <c r="S318" i="1" s="1"/>
  <c r="T318" i="1" s="1"/>
  <c r="R329" i="1"/>
  <c r="R451" i="1"/>
  <c r="R459" i="1"/>
  <c r="S459" i="1" s="1"/>
  <c r="T459" i="1" s="1"/>
  <c r="R474" i="1"/>
  <c r="R484" i="1"/>
  <c r="R488" i="1"/>
  <c r="R544" i="1"/>
  <c r="S544" i="1" s="1"/>
  <c r="T544" i="1" s="1"/>
  <c r="R575" i="1"/>
  <c r="S575" i="1" s="1"/>
  <c r="T575" i="1" s="1"/>
  <c r="R120" i="1"/>
  <c r="R124" i="1"/>
  <c r="S124" i="1" s="1"/>
  <c r="R179" i="1"/>
  <c r="S179" i="1" s="1"/>
  <c r="T179" i="1" s="1"/>
  <c r="R183" i="1"/>
  <c r="R219" i="1"/>
  <c r="R304" i="1"/>
  <c r="R337" i="1"/>
  <c r="S337" i="1" s="1"/>
  <c r="T337" i="1" s="1"/>
  <c r="R409" i="1"/>
  <c r="S409" i="1" s="1"/>
  <c r="T409" i="1" s="1"/>
  <c r="R425" i="1"/>
  <c r="S425" i="1" s="1"/>
  <c r="R437" i="1"/>
  <c r="S437" i="1" s="1"/>
  <c r="T437" i="1" s="1"/>
  <c r="R442" i="1"/>
  <c r="R471" i="1"/>
  <c r="R504" i="1"/>
  <c r="R548" i="1"/>
  <c r="R572" i="1"/>
  <c r="S572" i="1" s="1"/>
  <c r="R12" i="1"/>
  <c r="S12" i="1" s="1"/>
  <c r="R16" i="1"/>
  <c r="R31" i="1"/>
  <c r="S31" i="1" s="1"/>
  <c r="T31" i="1" s="1"/>
  <c r="R35" i="1"/>
  <c r="S35" i="1" s="1"/>
  <c r="T35" i="1" s="1"/>
  <c r="R50" i="1"/>
  <c r="R94" i="1"/>
  <c r="R98" i="1"/>
  <c r="S98" i="1" s="1"/>
  <c r="T98" i="1" s="1"/>
  <c r="R121" i="1"/>
  <c r="S121" i="1" s="1"/>
  <c r="T121" i="1" s="1"/>
  <c r="R209" i="1"/>
  <c r="S209" i="1" s="1"/>
  <c r="T209" i="1" s="1"/>
  <c r="R213" i="1"/>
  <c r="S213" i="1" s="1"/>
  <c r="T213" i="1" s="1"/>
  <c r="R298" i="1"/>
  <c r="S298" i="1" s="1"/>
  <c r="T298" i="1" s="1"/>
  <c r="R312" i="1"/>
  <c r="S312" i="1" s="1"/>
  <c r="T312" i="1" s="1"/>
  <c r="R324" i="1"/>
  <c r="S324" i="1" s="1"/>
  <c r="T324" i="1" s="1"/>
  <c r="R327" i="1"/>
  <c r="S327" i="1" s="1"/>
  <c r="R331" i="1"/>
  <c r="R430" i="1"/>
  <c r="S430" i="1" s="1"/>
  <c r="T430" i="1" s="1"/>
  <c r="R432" i="1"/>
  <c r="S432" i="1" s="1"/>
  <c r="R435" i="1"/>
  <c r="S435" i="1" s="1"/>
  <c r="T435" i="1" s="1"/>
  <c r="R440" i="1"/>
  <c r="S440" i="1" s="1"/>
  <c r="R472" i="1"/>
  <c r="S472" i="1" s="1"/>
  <c r="T472" i="1" s="1"/>
  <c r="R482" i="1"/>
  <c r="S482" i="1" s="1"/>
  <c r="R490" i="1"/>
  <c r="R512" i="1"/>
  <c r="S512" i="1" s="1"/>
  <c r="R534" i="1"/>
  <c r="R573" i="1"/>
  <c r="S573" i="1" s="1"/>
  <c r="T573" i="1" s="1"/>
  <c r="R271" i="1"/>
  <c r="R275" i="1"/>
  <c r="S275" i="1" s="1"/>
  <c r="T275" i="1" s="1"/>
  <c r="R279" i="1"/>
  <c r="S279" i="1" s="1"/>
  <c r="T279" i="1" s="1"/>
  <c r="R283" i="1"/>
  <c r="S283" i="1" s="1"/>
  <c r="T283" i="1" s="1"/>
  <c r="R309" i="1"/>
  <c r="S309" i="1" s="1"/>
  <c r="T309" i="1" s="1"/>
  <c r="R332" i="1"/>
  <c r="S332" i="1" s="1"/>
  <c r="R346" i="1"/>
  <c r="S346" i="1" s="1"/>
  <c r="T346" i="1" s="1"/>
  <c r="R364" i="1"/>
  <c r="S364" i="1" s="1"/>
  <c r="R375" i="1"/>
  <c r="R419" i="1"/>
  <c r="S419" i="1" s="1"/>
  <c r="T419" i="1" s="1"/>
  <c r="R423" i="1"/>
  <c r="S423" i="1" s="1"/>
  <c r="T423" i="1" s="1"/>
  <c r="R438" i="1"/>
  <c r="R453" i="1"/>
  <c r="R461" i="1"/>
  <c r="R497" i="1"/>
  <c r="S497" i="1" s="1"/>
  <c r="T497" i="1" s="1"/>
  <c r="R501" i="1"/>
  <c r="S501" i="1" s="1"/>
  <c r="R515" i="1"/>
  <c r="S515" i="1" s="1"/>
  <c r="R545" i="1"/>
  <c r="S545" i="1" s="1"/>
  <c r="T545" i="1" s="1"/>
  <c r="R549" i="1"/>
  <c r="S549" i="1" s="1"/>
  <c r="R553" i="1"/>
  <c r="S553" i="1" s="1"/>
  <c r="R586" i="1"/>
  <c r="S586" i="1" s="1"/>
  <c r="R606" i="1"/>
  <c r="R610" i="1"/>
  <c r="S610" i="1" s="1"/>
  <c r="T610" i="1" s="1"/>
  <c r="R642" i="1"/>
  <c r="S642" i="1" s="1"/>
  <c r="T642" i="1" s="1"/>
  <c r="R646" i="1"/>
  <c r="R207" i="1"/>
  <c r="S207" i="1" s="1"/>
  <c r="T207" i="1" s="1"/>
  <c r="R128" i="1"/>
  <c r="S128" i="1" s="1"/>
  <c r="T128" i="1" s="1"/>
  <c r="R197" i="1"/>
  <c r="R47" i="1"/>
  <c r="S47" i="1" s="1"/>
  <c r="T47" i="1" s="1"/>
  <c r="R62" i="1"/>
  <c r="S62" i="1" s="1"/>
  <c r="T62" i="1" s="1"/>
  <c r="R69" i="1"/>
  <c r="S69" i="1" s="1"/>
  <c r="T69" i="1" s="1"/>
  <c r="R106" i="1"/>
  <c r="S106" i="1" s="1"/>
  <c r="T106" i="1" s="1"/>
  <c r="R125" i="1"/>
  <c r="R180" i="1"/>
  <c r="S180" i="1" s="1"/>
  <c r="T180" i="1" s="1"/>
  <c r="R194" i="1"/>
  <c r="S194" i="1" s="1"/>
  <c r="R198" i="1"/>
  <c r="R201" i="1"/>
  <c r="R212" i="1"/>
  <c r="R223" i="1"/>
  <c r="R249" i="1"/>
  <c r="S249" i="1" s="1"/>
  <c r="T249" i="1" s="1"/>
  <c r="R272" i="1"/>
  <c r="R276" i="1"/>
  <c r="S276" i="1" s="1"/>
  <c r="T276" i="1" s="1"/>
  <c r="R284" i="1"/>
  <c r="S284" i="1" s="1"/>
  <c r="T284" i="1" s="1"/>
  <c r="R307" i="1"/>
  <c r="R326" i="1"/>
  <c r="R340" i="1"/>
  <c r="S340" i="1" s="1"/>
  <c r="R358" i="1"/>
  <c r="S358" i="1" s="1"/>
  <c r="R390" i="1"/>
  <c r="S390" i="1" s="1"/>
  <c r="R394" i="1"/>
  <c r="S394" i="1" s="1"/>
  <c r="T394" i="1" s="1"/>
  <c r="R401" i="1"/>
  <c r="S401" i="1" s="1"/>
  <c r="T401" i="1" s="1"/>
  <c r="R405" i="1"/>
  <c r="S405" i="1" s="1"/>
  <c r="R436" i="1"/>
  <c r="S436" i="1" s="1"/>
  <c r="T436" i="1" s="1"/>
  <c r="R441" i="1"/>
  <c r="R476" i="1"/>
  <c r="R494" i="1"/>
  <c r="S494" i="1" s="1"/>
  <c r="T494" i="1" s="1"/>
  <c r="R502" i="1"/>
  <c r="S502" i="1" s="1"/>
  <c r="R531" i="1"/>
  <c r="R590" i="1"/>
  <c r="S590" i="1" s="1"/>
  <c r="T590" i="1" s="1"/>
  <c r="R621" i="1"/>
  <c r="S621" i="1" s="1"/>
  <c r="T621" i="1" s="1"/>
  <c r="R633" i="1"/>
  <c r="R636" i="1"/>
  <c r="R259" i="1"/>
  <c r="R29" i="1"/>
  <c r="R99" i="1"/>
  <c r="S99" i="1" s="1"/>
  <c r="T99" i="1" s="1"/>
  <c r="R111" i="1"/>
  <c r="R181" i="1"/>
  <c r="S181" i="1" s="1"/>
  <c r="T181" i="1" s="1"/>
  <c r="R185" i="1"/>
  <c r="S185" i="1" s="1"/>
  <c r="T185" i="1" s="1"/>
  <c r="R188" i="1"/>
  <c r="R269" i="1"/>
  <c r="S269" i="1" s="1"/>
  <c r="T269" i="1" s="1"/>
  <c r="R285" i="1"/>
  <c r="S285" i="1" s="1"/>
  <c r="R295" i="1"/>
  <c r="S295" i="1" s="1"/>
  <c r="T295" i="1" s="1"/>
  <c r="R341" i="1"/>
  <c r="S341" i="1" s="1"/>
  <c r="T341" i="1" s="1"/>
  <c r="R344" i="1"/>
  <c r="R362" i="1"/>
  <c r="S362" i="1" s="1"/>
  <c r="T362" i="1" s="1"/>
  <c r="R391" i="1"/>
  <c r="S391" i="1" s="1"/>
  <c r="T391" i="1" s="1"/>
  <c r="R402" i="1"/>
  <c r="R418" i="1"/>
  <c r="R434" i="1"/>
  <c r="R439" i="1"/>
  <c r="S439" i="1" s="1"/>
  <c r="T439" i="1" s="1"/>
  <c r="R446" i="1"/>
  <c r="S446" i="1" s="1"/>
  <c r="T446" i="1" s="1"/>
  <c r="R449" i="1"/>
  <c r="S449" i="1" s="1"/>
  <c r="R467" i="1"/>
  <c r="R470" i="1"/>
  <c r="S470" i="1" s="1"/>
  <c r="R477" i="1"/>
  <c r="R506" i="1"/>
  <c r="R510" i="1"/>
  <c r="S510" i="1" s="1"/>
  <c r="T510" i="1" s="1"/>
  <c r="R529" i="1"/>
  <c r="S529" i="1" s="1"/>
  <c r="T529" i="1" s="1"/>
  <c r="R532" i="1"/>
  <c r="S532" i="1" s="1"/>
  <c r="R547" i="1"/>
  <c r="F68" i="3" s="1"/>
  <c r="R551" i="1"/>
  <c r="R562" i="1"/>
  <c r="S562" i="1" s="1"/>
  <c r="T562" i="1" s="1"/>
  <c r="R566" i="1"/>
  <c r="R570" i="1"/>
  <c r="S570" i="1" s="1"/>
  <c r="R600" i="1"/>
  <c r="R630" i="1"/>
  <c r="S630" i="1" s="1"/>
  <c r="T630" i="1" s="1"/>
  <c r="R634" i="1"/>
  <c r="S634" i="1" s="1"/>
  <c r="T634" i="1" s="1"/>
  <c r="E21" i="3"/>
  <c r="S21" i="3" s="1"/>
  <c r="T21" i="3" s="1"/>
  <c r="E22" i="3"/>
  <c r="S22" i="3" s="1"/>
  <c r="T22" i="3" s="1"/>
  <c r="R34" i="1"/>
  <c r="S34" i="1" s="1"/>
  <c r="T34" i="1" s="1"/>
  <c r="R49" i="1"/>
  <c r="R53" i="1"/>
  <c r="R90" i="1"/>
  <c r="R97" i="1"/>
  <c r="R112" i="1"/>
  <c r="S112" i="1" s="1"/>
  <c r="T112" i="1" s="1"/>
  <c r="R127" i="1"/>
  <c r="S127" i="1" s="1"/>
  <c r="T127" i="1" s="1"/>
  <c r="R137" i="1"/>
  <c r="S137" i="1" s="1"/>
  <c r="T137" i="1" s="1"/>
  <c r="R167" i="1"/>
  <c r="S167" i="1" s="1"/>
  <c r="R200" i="1"/>
  <c r="S200" i="1" s="1"/>
  <c r="R203" i="1"/>
  <c r="R225" i="1"/>
  <c r="R236" i="1"/>
  <c r="S236" i="1" s="1"/>
  <c r="T236" i="1" s="1"/>
  <c r="R240" i="1"/>
  <c r="S240" i="1" s="1"/>
  <c r="R270" i="1"/>
  <c r="R292" i="1"/>
  <c r="S292" i="1" s="1"/>
  <c r="T292" i="1" s="1"/>
  <c r="R305" i="1"/>
  <c r="S305" i="1" s="1"/>
  <c r="R352" i="1"/>
  <c r="R370" i="1"/>
  <c r="R378" i="1"/>
  <c r="R392" i="1"/>
  <c r="R416" i="1"/>
  <c r="R421" i="1"/>
  <c r="R457" i="1"/>
  <c r="R478" i="1"/>
  <c r="S478" i="1" s="1"/>
  <c r="R511" i="1"/>
  <c r="R540" i="1"/>
  <c r="S540" i="1" s="1"/>
  <c r="T540" i="1" s="1"/>
  <c r="R552" i="1"/>
  <c r="R556" i="1"/>
  <c r="S556" i="1" s="1"/>
  <c r="T556" i="1" s="1"/>
  <c r="R585" i="1"/>
  <c r="S585" i="1" s="1"/>
  <c r="T585" i="1" s="1"/>
  <c r="R588" i="1"/>
  <c r="S551" i="1"/>
  <c r="T551" i="1" s="1"/>
  <c r="R83" i="1"/>
  <c r="S83" i="1" s="1"/>
  <c r="T83" i="1" s="1"/>
  <c r="R104" i="1"/>
  <c r="S104" i="1" s="1"/>
  <c r="T104" i="1" s="1"/>
  <c r="U81" i="3"/>
  <c r="R388" i="1"/>
  <c r="R406" i="1"/>
  <c r="S406" i="1" s="1"/>
  <c r="T406" i="1" s="1"/>
  <c r="R412" i="1"/>
  <c r="S412" i="1" s="1"/>
  <c r="R429" i="1"/>
  <c r="S429" i="1" s="1"/>
  <c r="T429" i="1" s="1"/>
  <c r="R498" i="1"/>
  <c r="S498" i="1" s="1"/>
  <c r="T498" i="1" s="1"/>
  <c r="R605" i="1"/>
  <c r="R103" i="1"/>
  <c r="R343" i="1"/>
  <c r="S343" i="1" s="1"/>
  <c r="T343" i="1" s="1"/>
  <c r="R71" i="1"/>
  <c r="S71" i="1" s="1"/>
  <c r="R274" i="1"/>
  <c r="S274" i="1" s="1"/>
  <c r="T274" i="1" s="1"/>
  <c r="R516" i="1"/>
  <c r="S516" i="1" s="1"/>
  <c r="T516" i="1" s="1"/>
  <c r="R639" i="1"/>
  <c r="E34" i="3"/>
  <c r="S34" i="3" s="1"/>
  <c r="T34" i="3" s="1"/>
  <c r="R75" i="1"/>
  <c r="R79" i="1"/>
  <c r="S79" i="1" s="1"/>
  <c r="R10" i="1"/>
  <c r="R28" i="1"/>
  <c r="R32" i="1"/>
  <c r="S32" i="1" s="1"/>
  <c r="T32" i="1" s="1"/>
  <c r="R68" i="1"/>
  <c r="S68" i="1" s="1"/>
  <c r="T68" i="1" s="1"/>
  <c r="R76" i="1"/>
  <c r="R84" i="1"/>
  <c r="S84" i="1" s="1"/>
  <c r="T84" i="1" s="1"/>
  <c r="R91" i="1"/>
  <c r="R101" i="1"/>
  <c r="S101" i="1" s="1"/>
  <c r="T101" i="1" s="1"/>
  <c r="R109" i="1"/>
  <c r="R138" i="1"/>
  <c r="S138" i="1" s="1"/>
  <c r="T138" i="1" s="1"/>
  <c r="R141" i="1"/>
  <c r="S141" i="1" s="1"/>
  <c r="T141" i="1" s="1"/>
  <c r="R149" i="1"/>
  <c r="S149" i="1" s="1"/>
  <c r="T149" i="1" s="1"/>
  <c r="R161" i="1"/>
  <c r="S161" i="1" s="1"/>
  <c r="R173" i="1"/>
  <c r="S173" i="1" s="1"/>
  <c r="T173" i="1" s="1"/>
  <c r="R177" i="1"/>
  <c r="R182" i="1"/>
  <c r="S182" i="1" s="1"/>
  <c r="T182" i="1" s="1"/>
  <c r="R186" i="1"/>
  <c r="R199" i="1"/>
  <c r="R202" i="1"/>
  <c r="S202" i="1" s="1"/>
  <c r="T202" i="1" s="1"/>
  <c r="R215" i="1"/>
  <c r="S215" i="1" s="1"/>
  <c r="R229" i="1"/>
  <c r="R233" i="1"/>
  <c r="S233" i="1" s="1"/>
  <c r="T233" i="1" s="1"/>
  <c r="R244" i="1"/>
  <c r="R250" i="1"/>
  <c r="S250" i="1" s="1"/>
  <c r="T250" i="1" s="1"/>
  <c r="R265" i="1"/>
  <c r="R296" i="1"/>
  <c r="S296" i="1" s="1"/>
  <c r="T296" i="1" s="1"/>
  <c r="R308" i="1"/>
  <c r="R311" i="1"/>
  <c r="S311" i="1" s="1"/>
  <c r="T311" i="1" s="1"/>
  <c r="R315" i="1"/>
  <c r="S315" i="1" s="1"/>
  <c r="T315" i="1" s="1"/>
  <c r="R335" i="1"/>
  <c r="S335" i="1" s="1"/>
  <c r="T335" i="1" s="1"/>
  <c r="R345" i="1"/>
  <c r="R355" i="1"/>
  <c r="S355" i="1" s="1"/>
  <c r="R361" i="1"/>
  <c r="S361" i="1" s="1"/>
  <c r="R365" i="1"/>
  <c r="S365" i="1" s="1"/>
  <c r="T365" i="1" s="1"/>
  <c r="R389" i="1"/>
  <c r="S389" i="1" s="1"/>
  <c r="T389" i="1" s="1"/>
  <c r="R404" i="1"/>
  <c r="S404" i="1" s="1"/>
  <c r="T404" i="1" s="1"/>
  <c r="R413" i="1"/>
  <c r="R443" i="1"/>
  <c r="S443" i="1" s="1"/>
  <c r="T443" i="1" s="1"/>
  <c r="R445" i="1"/>
  <c r="R480" i="1"/>
  <c r="S480" i="1" s="1"/>
  <c r="R499" i="1"/>
  <c r="R508" i="1"/>
  <c r="S508" i="1" s="1"/>
  <c r="R514" i="1"/>
  <c r="S514" i="1" s="1"/>
  <c r="T514" i="1" s="1"/>
  <c r="R523" i="1"/>
  <c r="R560" i="1"/>
  <c r="F10" i="3" s="1"/>
  <c r="R564" i="1"/>
  <c r="S564" i="1" s="1"/>
  <c r="T564" i="1" s="1"/>
  <c r="R571" i="1"/>
  <c r="R574" i="1"/>
  <c r="S574" i="1" s="1"/>
  <c r="T574" i="1" s="1"/>
  <c r="R577" i="1"/>
  <c r="S577" i="1" s="1"/>
  <c r="R587" i="1"/>
  <c r="S587" i="1" s="1"/>
  <c r="T587" i="1" s="1"/>
  <c r="R592" i="1"/>
  <c r="S592" i="1" s="1"/>
  <c r="T592" i="1" s="1"/>
  <c r="R613" i="1"/>
  <c r="S613" i="1" s="1"/>
  <c r="T613" i="1" s="1"/>
  <c r="R616" i="1"/>
  <c r="S616" i="1" s="1"/>
  <c r="R652" i="1"/>
  <c r="S652" i="1" s="1"/>
  <c r="T652" i="1" s="1"/>
  <c r="R235" i="1"/>
  <c r="S235" i="1" s="1"/>
  <c r="R306" i="1"/>
  <c r="S306" i="1" s="1"/>
  <c r="T306" i="1" s="1"/>
  <c r="R330" i="1"/>
  <c r="S330" i="1" s="1"/>
  <c r="R431" i="1"/>
  <c r="S431" i="1" s="1"/>
  <c r="T431" i="1" s="1"/>
  <c r="R493" i="1"/>
  <c r="S493" i="1" s="1"/>
  <c r="T493" i="1" s="1"/>
  <c r="R221" i="1"/>
  <c r="S221" i="1" s="1"/>
  <c r="T221" i="1" s="1"/>
  <c r="R643" i="1"/>
  <c r="R133" i="1"/>
  <c r="S133" i="1" s="1"/>
  <c r="T133" i="1" s="1"/>
  <c r="R175" i="1"/>
  <c r="T297" i="1"/>
  <c r="R387" i="1"/>
  <c r="R119" i="1"/>
  <c r="S119" i="1" s="1"/>
  <c r="T119" i="1" s="1"/>
  <c r="R140" i="1"/>
  <c r="S140" i="1" s="1"/>
  <c r="T140" i="1" s="1"/>
  <c r="R486" i="1"/>
  <c r="R117" i="1"/>
  <c r="T200" i="1"/>
  <c r="R293" i="1"/>
  <c r="R458" i="1"/>
  <c r="R465" i="1"/>
  <c r="S465" i="1" s="1"/>
  <c r="T465" i="1" s="1"/>
  <c r="T595" i="1"/>
  <c r="R603" i="1"/>
  <c r="S603" i="1" s="1"/>
  <c r="T603" i="1" s="1"/>
  <c r="R635" i="1"/>
  <c r="S635" i="1" s="1"/>
  <c r="T635" i="1" s="1"/>
  <c r="R56" i="1"/>
  <c r="S56" i="1" s="1"/>
  <c r="T56" i="1" s="1"/>
  <c r="R82" i="1"/>
  <c r="S82" i="1" s="1"/>
  <c r="T82" i="1" s="1"/>
  <c r="R300" i="1"/>
  <c r="R594" i="1"/>
  <c r="S594" i="1" s="1"/>
  <c r="T594" i="1" s="1"/>
  <c r="R88" i="1"/>
  <c r="S88" i="1" s="1"/>
  <c r="R15" i="1"/>
  <c r="S15" i="1" s="1"/>
  <c r="T15" i="1" s="1"/>
  <c r="R37" i="1"/>
  <c r="S37" i="1" s="1"/>
  <c r="R41" i="1"/>
  <c r="S41" i="1" s="1"/>
  <c r="T41" i="1" s="1"/>
  <c r="R48" i="1"/>
  <c r="R52" i="1"/>
  <c r="S52" i="1" s="1"/>
  <c r="T52" i="1" s="1"/>
  <c r="R70" i="1"/>
  <c r="R89" i="1"/>
  <c r="S89" i="1" s="1"/>
  <c r="T89" i="1" s="1"/>
  <c r="R96" i="1"/>
  <c r="S96" i="1" s="1"/>
  <c r="T96" i="1" s="1"/>
  <c r="R110" i="1"/>
  <c r="S110" i="1" s="1"/>
  <c r="T110" i="1" s="1"/>
  <c r="R114" i="1"/>
  <c r="S114" i="1" s="1"/>
  <c r="T114" i="1" s="1"/>
  <c r="R118" i="1"/>
  <c r="S118" i="1" s="1"/>
  <c r="T118" i="1" s="1"/>
  <c r="R129" i="1"/>
  <c r="R136" i="1"/>
  <c r="S136" i="1" s="1"/>
  <c r="T136" i="1" s="1"/>
  <c r="R139" i="1"/>
  <c r="R143" i="1"/>
  <c r="S143" i="1" s="1"/>
  <c r="T143" i="1" s="1"/>
  <c r="R147" i="1"/>
  <c r="R151" i="1"/>
  <c r="S151" i="1" s="1"/>
  <c r="T151" i="1" s="1"/>
  <c r="R155" i="1"/>
  <c r="S155" i="1" s="1"/>
  <c r="T155" i="1" s="1"/>
  <c r="R168" i="1"/>
  <c r="S168" i="1" s="1"/>
  <c r="T174" i="1"/>
  <c r="R178" i="1"/>
  <c r="S178" i="1" s="1"/>
  <c r="T178" i="1" s="1"/>
  <c r="R184" i="1"/>
  <c r="S184" i="1" s="1"/>
  <c r="R187" i="1"/>
  <c r="S187" i="1" s="1"/>
  <c r="T187" i="1" s="1"/>
  <c r="R216" i="1"/>
  <c r="S216" i="1" s="1"/>
  <c r="T216" i="1" s="1"/>
  <c r="R238" i="1"/>
  <c r="S238" i="1" s="1"/>
  <c r="T238" i="1" s="1"/>
  <c r="R255" i="1"/>
  <c r="S255" i="1" s="1"/>
  <c r="T255" i="1" s="1"/>
  <c r="R266" i="1"/>
  <c r="S266" i="1" s="1"/>
  <c r="T266" i="1" s="1"/>
  <c r="R277" i="1"/>
  <c r="S277" i="1" s="1"/>
  <c r="T277" i="1" s="1"/>
  <c r="R291" i="1"/>
  <c r="S291" i="1" s="1"/>
  <c r="T291" i="1" s="1"/>
  <c r="R320" i="1"/>
  <c r="R323" i="1"/>
  <c r="R333" i="1"/>
  <c r="S333" i="1" s="1"/>
  <c r="T333" i="1" s="1"/>
  <c r="R336" i="1"/>
  <c r="S336" i="1" s="1"/>
  <c r="R353" i="1"/>
  <c r="S353" i="1" s="1"/>
  <c r="T353" i="1" s="1"/>
  <c r="R374" i="1"/>
  <c r="S374" i="1" s="1"/>
  <c r="T374" i="1" s="1"/>
  <c r="R383" i="1"/>
  <c r="R398" i="1"/>
  <c r="S398" i="1" s="1"/>
  <c r="T398" i="1" s="1"/>
  <c r="R414" i="1"/>
  <c r="R420" i="1"/>
  <c r="S420" i="1" s="1"/>
  <c r="T420" i="1" s="1"/>
  <c r="R424" i="1"/>
  <c r="S424" i="1" s="1"/>
  <c r="R428" i="1"/>
  <c r="S428" i="1" s="1"/>
  <c r="T428" i="1" s="1"/>
  <c r="R469" i="1"/>
  <c r="S469" i="1" s="1"/>
  <c r="T469" i="1" s="1"/>
  <c r="R481" i="1"/>
  <c r="S481" i="1" s="1"/>
  <c r="T481" i="1" s="1"/>
  <c r="R485" i="1"/>
  <c r="S485" i="1" s="1"/>
  <c r="R489" i="1"/>
  <c r="S489" i="1" s="1"/>
  <c r="R496" i="1"/>
  <c r="S496" i="1" s="1"/>
  <c r="T496" i="1" s="1"/>
  <c r="R518" i="1"/>
  <c r="R521" i="1"/>
  <c r="R541" i="1"/>
  <c r="S541" i="1" s="1"/>
  <c r="T541" i="1" s="1"/>
  <c r="R582" i="1"/>
  <c r="S582" i="1" s="1"/>
  <c r="T582" i="1" s="1"/>
  <c r="R596" i="1"/>
  <c r="R607" i="1"/>
  <c r="R625" i="1"/>
  <c r="S625" i="1" s="1"/>
  <c r="T625" i="1" s="1"/>
  <c r="R638" i="1"/>
  <c r="S638" i="1" s="1"/>
  <c r="R653" i="1"/>
  <c r="S653" i="1" s="1"/>
  <c r="T653" i="1" s="1"/>
  <c r="R657" i="1"/>
  <c r="R661" i="1"/>
  <c r="S661" i="1" s="1"/>
  <c r="T661" i="1" s="1"/>
  <c r="S523" i="1"/>
  <c r="S53" i="1"/>
  <c r="T53" i="1" s="1"/>
  <c r="S109" i="1"/>
  <c r="S46" i="1"/>
  <c r="S59" i="1"/>
  <c r="T59" i="1" s="1"/>
  <c r="R51" i="1"/>
  <c r="S51" i="1" s="1"/>
  <c r="G86" i="3"/>
  <c r="G32" i="3"/>
  <c r="S624" i="1"/>
  <c r="T624" i="1" s="1"/>
  <c r="R40" i="1"/>
  <c r="S40" i="1" s="1"/>
  <c r="T40" i="1" s="1"/>
  <c r="G75" i="3"/>
  <c r="R54" i="1"/>
  <c r="S54" i="1" s="1"/>
  <c r="G34" i="3"/>
  <c r="R64" i="1"/>
  <c r="S64" i="1" s="1"/>
  <c r="E79" i="3"/>
  <c r="S79" i="3" s="1"/>
  <c r="T79" i="3" s="1"/>
  <c r="R66" i="1"/>
  <c r="S66" i="1" s="1"/>
  <c r="T66" i="1" s="1"/>
  <c r="R86" i="1"/>
  <c r="S86" i="1" s="1"/>
  <c r="T86" i="1" s="1"/>
  <c r="U37" i="3"/>
  <c r="R122" i="1"/>
  <c r="S122" i="1" s="1"/>
  <c r="T122" i="1" s="1"/>
  <c r="R130" i="1"/>
  <c r="S130" i="1" s="1"/>
  <c r="T130" i="1" s="1"/>
  <c r="R176" i="1"/>
  <c r="S176" i="1" s="1"/>
  <c r="T176" i="1" s="1"/>
  <c r="R251" i="1"/>
  <c r="R334" i="1"/>
  <c r="S334" i="1" s="1"/>
  <c r="T334" i="1" s="1"/>
  <c r="T349" i="1"/>
  <c r="R379" i="1"/>
  <c r="S379" i="1" s="1"/>
  <c r="T379" i="1" s="1"/>
  <c r="R403" i="1"/>
  <c r="S403" i="1" s="1"/>
  <c r="T403" i="1" s="1"/>
  <c r="R415" i="1"/>
  <c r="S415" i="1" s="1"/>
  <c r="T415" i="1" s="1"/>
  <c r="R576" i="1"/>
  <c r="S576" i="1" s="1"/>
  <c r="T576" i="1" s="1"/>
  <c r="R591" i="1"/>
  <c r="S591" i="1" s="1"/>
  <c r="T591" i="1" s="1"/>
  <c r="R632" i="1"/>
  <c r="S632" i="1" s="1"/>
  <c r="T632" i="1" s="1"/>
  <c r="R660" i="1"/>
  <c r="R113" i="1"/>
  <c r="S113" i="1" s="1"/>
  <c r="E32" i="3"/>
  <c r="E57" i="3"/>
  <c r="S57" i="3" s="1"/>
  <c r="T57" i="3" s="1"/>
  <c r="R18" i="1"/>
  <c r="S18" i="1" s="1"/>
  <c r="T18" i="1" s="1"/>
  <c r="R637" i="1"/>
  <c r="S637" i="1" s="1"/>
  <c r="T637" i="1" s="1"/>
  <c r="T340" i="1"/>
  <c r="S433" i="1"/>
  <c r="T433" i="1" s="1"/>
  <c r="S560" i="1"/>
  <c r="H10" i="3" s="1"/>
  <c r="E11" i="3"/>
  <c r="S11" i="3" s="1"/>
  <c r="T11" i="3" s="1"/>
  <c r="E4" i="3"/>
  <c r="S4" i="3" s="1"/>
  <c r="T4" i="3" s="1"/>
  <c r="R19" i="1"/>
  <c r="R26" i="1"/>
  <c r="S26" i="1" s="1"/>
  <c r="E81" i="3"/>
  <c r="S81" i="3" s="1"/>
  <c r="T81" i="3" s="1"/>
  <c r="S159" i="1"/>
  <c r="T159" i="1" s="1"/>
  <c r="T376" i="1"/>
  <c r="E85" i="3"/>
  <c r="S85" i="3" s="1"/>
  <c r="T85" i="3" s="1"/>
  <c r="S561" i="1"/>
  <c r="T561" i="1" s="1"/>
  <c r="E75" i="3"/>
  <c r="E17" i="3"/>
  <c r="S17" i="3" s="1"/>
  <c r="T17" i="3" s="1"/>
  <c r="R526" i="1"/>
  <c r="S526" i="1" s="1"/>
  <c r="T526" i="1" s="1"/>
  <c r="G79" i="3"/>
  <c r="G4" i="3"/>
  <c r="G81" i="3"/>
  <c r="U49" i="3"/>
  <c r="R55" i="1"/>
  <c r="R72" i="1"/>
  <c r="S72" i="1" s="1"/>
  <c r="T72" i="1" s="1"/>
  <c r="R107" i="1"/>
  <c r="S107" i="1" s="1"/>
  <c r="T107" i="1" s="1"/>
  <c r="R131" i="1"/>
  <c r="S131" i="1" s="1"/>
  <c r="T131" i="1" s="1"/>
  <c r="S188" i="1"/>
  <c r="T188" i="1" s="1"/>
  <c r="S219" i="1"/>
  <c r="T219" i="1" s="1"/>
  <c r="S230" i="1"/>
  <c r="T230" i="1" s="1"/>
  <c r="U35" i="3"/>
  <c r="R479" i="1"/>
  <c r="R538" i="1"/>
  <c r="S571" i="1"/>
  <c r="T571" i="1" s="1"/>
  <c r="R615" i="1"/>
  <c r="R650" i="1"/>
  <c r="S650" i="1" s="1"/>
  <c r="T650" i="1" s="1"/>
  <c r="G57" i="3"/>
  <c r="R9" i="1"/>
  <c r="R22" i="1"/>
  <c r="S222" i="1"/>
  <c r="T222" i="1" s="1"/>
  <c r="U86" i="3"/>
  <c r="R20" i="1"/>
  <c r="S20" i="1" s="1"/>
  <c r="T20" i="1" s="1"/>
  <c r="R24" i="1"/>
  <c r="S24" i="1" s="1"/>
  <c r="T24" i="1" s="1"/>
  <c r="R38" i="1"/>
  <c r="S38" i="1" s="1"/>
  <c r="T38" i="1" s="1"/>
  <c r="R60" i="1"/>
  <c r="S60" i="1" s="1"/>
  <c r="T60" i="1" s="1"/>
  <c r="R80" i="1"/>
  <c r="E15" i="3"/>
  <c r="S15" i="3" s="1"/>
  <c r="T15" i="3" s="1"/>
  <c r="R95" i="1"/>
  <c r="S95" i="1" s="1"/>
  <c r="T95" i="1" s="1"/>
  <c r="R115" i="1"/>
  <c r="S115" i="1" s="1"/>
  <c r="T115" i="1" s="1"/>
  <c r="R126" i="1"/>
  <c r="S126" i="1" s="1"/>
  <c r="T126" i="1" s="1"/>
  <c r="R134" i="1"/>
  <c r="S134" i="1" s="1"/>
  <c r="T134" i="1" s="1"/>
  <c r="R257" i="1"/>
  <c r="R339" i="1"/>
  <c r="S339" i="1" s="1"/>
  <c r="R371" i="1"/>
  <c r="S371" i="1" s="1"/>
  <c r="T371" i="1" s="1"/>
  <c r="R395" i="1"/>
  <c r="S457" i="1"/>
  <c r="T457" i="1" s="1"/>
  <c r="R8" i="1"/>
  <c r="G12" i="3"/>
  <c r="T161" i="1"/>
  <c r="S453" i="1"/>
  <c r="T453" i="1" s="1"/>
  <c r="S477" i="1"/>
  <c r="T477" i="1" s="1"/>
  <c r="R116" i="1"/>
  <c r="S116" i="1" s="1"/>
  <c r="T116" i="1" s="1"/>
  <c r="S579" i="1"/>
  <c r="T579" i="1" s="1"/>
  <c r="E12" i="3"/>
  <c r="R11" i="1"/>
  <c r="S11" i="1" s="1"/>
  <c r="T11" i="1" s="1"/>
  <c r="R14" i="1"/>
  <c r="F53" i="3" s="1"/>
  <c r="E53" i="3"/>
  <c r="R27" i="1"/>
  <c r="S27" i="1" s="1"/>
  <c r="T27" i="1" s="1"/>
  <c r="R30" i="1"/>
  <c r="S30" i="1" s="1"/>
  <c r="T30" i="1" s="1"/>
  <c r="R33" i="1"/>
  <c r="S33" i="1" s="1"/>
  <c r="T33" i="1" s="1"/>
  <c r="R42" i="1"/>
  <c r="S42" i="1" s="1"/>
  <c r="T42" i="1" s="1"/>
  <c r="R45" i="1"/>
  <c r="S45" i="1" s="1"/>
  <c r="T45" i="1" s="1"/>
  <c r="E86" i="3"/>
  <c r="S86" i="3" s="1"/>
  <c r="T86" i="3" s="1"/>
  <c r="R58" i="1"/>
  <c r="S58" i="1" s="1"/>
  <c r="T58" i="1" s="1"/>
  <c r="R63" i="1"/>
  <c r="S63" i="1" s="1"/>
  <c r="T63" i="1" s="1"/>
  <c r="R73" i="1"/>
  <c r="S73" i="1" s="1"/>
  <c r="T73" i="1" s="1"/>
  <c r="G15" i="3"/>
  <c r="R105" i="1"/>
  <c r="R108" i="1"/>
  <c r="S108" i="1" s="1"/>
  <c r="T108" i="1" s="1"/>
  <c r="R132" i="1"/>
  <c r="S132" i="1" s="1"/>
  <c r="T132" i="1" s="1"/>
  <c r="R146" i="1"/>
  <c r="S146" i="1" s="1"/>
  <c r="T146" i="1" s="1"/>
  <c r="R195" i="1"/>
  <c r="S198" i="1"/>
  <c r="T198" i="1" s="1"/>
  <c r="S201" i="1"/>
  <c r="T201" i="1" s="1"/>
  <c r="R205" i="1"/>
  <c r="S205" i="1" s="1"/>
  <c r="T205" i="1" s="1"/>
  <c r="R211" i="1"/>
  <c r="S211" i="1" s="1"/>
  <c r="T211" i="1" s="1"/>
  <c r="R224" i="1"/>
  <c r="S224" i="1" s="1"/>
  <c r="T224" i="1" s="1"/>
  <c r="S271" i="1"/>
  <c r="R368" i="1"/>
  <c r="R408" i="1"/>
  <c r="S408" i="1" s="1"/>
  <c r="T408" i="1" s="1"/>
  <c r="S606" i="1"/>
  <c r="T606" i="1" s="1"/>
  <c r="R627" i="1"/>
  <c r="S627" i="1" s="1"/>
  <c r="R640" i="1"/>
  <c r="S640" i="1" s="1"/>
  <c r="R666" i="1"/>
  <c r="R158" i="1"/>
  <c r="S158" i="1" s="1"/>
  <c r="T158" i="1" s="1"/>
  <c r="R208" i="1"/>
  <c r="S208" i="1" s="1"/>
  <c r="T208" i="1" s="1"/>
  <c r="R246" i="1"/>
  <c r="S246" i="1" s="1"/>
  <c r="T246" i="1" s="1"/>
  <c r="G17" i="3"/>
  <c r="R282" i="1"/>
  <c r="S282" i="1" s="1"/>
  <c r="T282" i="1" s="1"/>
  <c r="R288" i="1"/>
  <c r="S288" i="1" s="1"/>
  <c r="T288" i="1" s="1"/>
  <c r="R317" i="1"/>
  <c r="S317" i="1" s="1"/>
  <c r="T317" i="1" s="1"/>
  <c r="R350" i="1"/>
  <c r="S350" i="1" s="1"/>
  <c r="T350" i="1" s="1"/>
  <c r="R356" i="1"/>
  <c r="R359" i="1"/>
  <c r="R363" i="1"/>
  <c r="S363" i="1" s="1"/>
  <c r="T363" i="1" s="1"/>
  <c r="R366" i="1"/>
  <c r="R377" i="1"/>
  <c r="R447" i="1"/>
  <c r="R464" i="1"/>
  <c r="R475" i="1"/>
  <c r="R535" i="1"/>
  <c r="R569" i="1"/>
  <c r="S569" i="1" s="1"/>
  <c r="T569" i="1" s="1"/>
  <c r="R647" i="1"/>
  <c r="S647" i="1" s="1"/>
  <c r="T647" i="1" s="1"/>
  <c r="R663" i="1"/>
  <c r="R507" i="1"/>
  <c r="S507" i="1" s="1"/>
  <c r="T507" i="1" s="1"/>
  <c r="R539" i="1"/>
  <c r="S539" i="1" s="1"/>
  <c r="R264" i="1"/>
  <c r="R372" i="1"/>
  <c r="R385" i="1"/>
  <c r="S385" i="1" s="1"/>
  <c r="T385" i="1" s="1"/>
  <c r="R396" i="1"/>
  <c r="S396" i="1" s="1"/>
  <c r="T396" i="1" s="1"/>
  <c r="G21" i="3"/>
  <c r="G35" i="3"/>
  <c r="R524" i="1"/>
  <c r="S524" i="1" s="1"/>
  <c r="T524" i="1" s="1"/>
  <c r="R162" i="1"/>
  <c r="S162" i="1" s="1"/>
  <c r="T162" i="1" s="1"/>
  <c r="R189" i="1"/>
  <c r="R217" i="1"/>
  <c r="R220" i="1"/>
  <c r="S220" i="1" s="1"/>
  <c r="T220" i="1" s="1"/>
  <c r="R231" i="1"/>
  <c r="S231" i="1" s="1"/>
  <c r="T231" i="1" s="1"/>
  <c r="R234" i="1"/>
  <c r="S234" i="1" s="1"/>
  <c r="T234" i="1" s="1"/>
  <c r="R280" i="1"/>
  <c r="S280" i="1" s="1"/>
  <c r="T280" i="1" s="1"/>
  <c r="R289" i="1"/>
  <c r="S289" i="1" s="1"/>
  <c r="T289" i="1" s="1"/>
  <c r="R301" i="1"/>
  <c r="R342" i="1"/>
  <c r="S342" i="1" s="1"/>
  <c r="T342" i="1" s="1"/>
  <c r="R357" i="1"/>
  <c r="S357" i="1" s="1"/>
  <c r="T357" i="1" s="1"/>
  <c r="R367" i="1"/>
  <c r="R399" i="1"/>
  <c r="R407" i="1"/>
  <c r="S407" i="1" s="1"/>
  <c r="T407" i="1" s="1"/>
  <c r="R519" i="1"/>
  <c r="S519" i="1" s="1"/>
  <c r="T519" i="1" s="1"/>
  <c r="R528" i="1"/>
  <c r="R536" i="1"/>
  <c r="S536" i="1" s="1"/>
  <c r="T536" i="1" s="1"/>
  <c r="R542" i="1"/>
  <c r="S542" i="1" s="1"/>
  <c r="T542" i="1" s="1"/>
  <c r="R583" i="1"/>
  <c r="S583" i="1" s="1"/>
  <c r="T638" i="1"/>
  <c r="T192" i="1"/>
  <c r="R262" i="1"/>
  <c r="G11" i="3"/>
  <c r="U68" i="3"/>
  <c r="R338" i="1"/>
  <c r="S338" i="1" s="1"/>
  <c r="T338" i="1" s="1"/>
  <c r="R386" i="1"/>
  <c r="S386" i="1" s="1"/>
  <c r="T386" i="1" s="1"/>
  <c r="G85" i="3"/>
  <c r="R568" i="1"/>
  <c r="R578" i="1"/>
  <c r="S578" i="1" s="1"/>
  <c r="T578" i="1" s="1"/>
  <c r="R608" i="1"/>
  <c r="S608" i="1" s="1"/>
  <c r="R617" i="1"/>
  <c r="S617" i="1" s="1"/>
  <c r="R620" i="1"/>
  <c r="S620" i="1" s="1"/>
  <c r="T620" i="1" s="1"/>
  <c r="R626" i="1"/>
  <c r="S626" i="1" s="1"/>
  <c r="R631" i="1"/>
  <c r="S631" i="1" s="1"/>
  <c r="T631" i="1" s="1"/>
  <c r="T645" i="1"/>
  <c r="R649" i="1"/>
  <c r="S649" i="1" s="1"/>
  <c r="T649" i="1" s="1"/>
  <c r="R659" i="1"/>
  <c r="S659" i="1" s="1"/>
  <c r="T659" i="1" s="1"/>
  <c r="R665" i="1"/>
  <c r="R160" i="1"/>
  <c r="S160" i="1" s="1"/>
  <c r="T160" i="1" s="1"/>
  <c r="R170" i="1"/>
  <c r="S170" i="1" s="1"/>
  <c r="T170" i="1" s="1"/>
  <c r="R210" i="1"/>
  <c r="S210" i="1" s="1"/>
  <c r="T210" i="1" s="1"/>
  <c r="R218" i="1"/>
  <c r="S218" i="1" s="1"/>
  <c r="T218" i="1" s="1"/>
  <c r="R232" i="1"/>
  <c r="S232" i="1" s="1"/>
  <c r="T232" i="1" s="1"/>
  <c r="R242" i="1"/>
  <c r="S242" i="1" s="1"/>
  <c r="R248" i="1"/>
  <c r="R256" i="1"/>
  <c r="S256" i="1" s="1"/>
  <c r="T256" i="1" s="1"/>
  <c r="R268" i="1"/>
  <c r="R273" i="1"/>
  <c r="R287" i="1"/>
  <c r="S287" i="1" s="1"/>
  <c r="T287" i="1" s="1"/>
  <c r="R310" i="1"/>
  <c r="S310" i="1" s="1"/>
  <c r="T310" i="1" s="1"/>
  <c r="R316" i="1"/>
  <c r="R319" i="1"/>
  <c r="S319" i="1" s="1"/>
  <c r="R322" i="1"/>
  <c r="R452" i="1"/>
  <c r="S452" i="1" s="1"/>
  <c r="T452" i="1" s="1"/>
  <c r="R460" i="1"/>
  <c r="R463" i="1"/>
  <c r="R466" i="1"/>
  <c r="S466" i="1" s="1"/>
  <c r="T466" i="1" s="1"/>
  <c r="R483" i="1"/>
  <c r="S483" i="1" s="1"/>
  <c r="T483" i="1" s="1"/>
  <c r="R520" i="1"/>
  <c r="S520" i="1" s="1"/>
  <c r="T520" i="1" s="1"/>
  <c r="R537" i="1"/>
  <c r="S537" i="1" s="1"/>
  <c r="R593" i="1"/>
  <c r="S593" i="1" s="1"/>
  <c r="T593" i="1" s="1"/>
  <c r="R599" i="1"/>
  <c r="R612" i="1"/>
  <c r="S612" i="1" s="1"/>
  <c r="T612" i="1" s="1"/>
  <c r="R656" i="1"/>
  <c r="S656" i="1" s="1"/>
  <c r="T656" i="1" s="1"/>
  <c r="E35" i="3"/>
  <c r="S35" i="3" s="1"/>
  <c r="T35" i="3" s="1"/>
  <c r="E68" i="3"/>
  <c r="S97" i="1"/>
  <c r="T97" i="1" s="1"/>
  <c r="S166" i="1"/>
  <c r="T166" i="1" s="1"/>
  <c r="S10" i="1"/>
  <c r="T10" i="1" s="1"/>
  <c r="S87" i="1"/>
  <c r="T87" i="1" s="1"/>
  <c r="S102" i="1"/>
  <c r="T102" i="1" s="1"/>
  <c r="S125" i="1"/>
  <c r="T125" i="1" s="1"/>
  <c r="S172" i="1"/>
  <c r="T172" i="1" s="1"/>
  <c r="S191" i="1"/>
  <c r="T191" i="1" s="1"/>
  <c r="S13" i="1"/>
  <c r="T13" i="1" s="1"/>
  <c r="S29" i="1"/>
  <c r="T29" i="1" s="1"/>
  <c r="S50" i="1"/>
  <c r="T50" i="1" s="1"/>
  <c r="S57" i="1"/>
  <c r="T57" i="1" s="1"/>
  <c r="S70" i="1"/>
  <c r="T70" i="1" s="1"/>
  <c r="S90" i="1"/>
  <c r="T90" i="1" s="1"/>
  <c r="S212" i="1"/>
  <c r="T212" i="1" s="1"/>
  <c r="S16" i="1"/>
  <c r="T16" i="1" s="1"/>
  <c r="S197" i="1"/>
  <c r="T197" i="1" s="1"/>
  <c r="S229" i="1"/>
  <c r="T229" i="1" s="1"/>
  <c r="S120" i="1"/>
  <c r="T120" i="1" s="1"/>
  <c r="S22" i="1"/>
  <c r="T22" i="1" s="1"/>
  <c r="S75" i="1"/>
  <c r="T75" i="1" s="1"/>
  <c r="S105" i="1"/>
  <c r="T105" i="1" s="1"/>
  <c r="S49" i="1"/>
  <c r="T49" i="1" s="1"/>
  <c r="S199" i="1"/>
  <c r="T199" i="1" s="1"/>
  <c r="S36" i="1"/>
  <c r="T36" i="1" s="1"/>
  <c r="S39" i="1"/>
  <c r="T39" i="1" s="1"/>
  <c r="S61" i="1"/>
  <c r="T61" i="1" s="1"/>
  <c r="S78" i="1"/>
  <c r="T78" i="1" s="1"/>
  <c r="S81" i="1"/>
  <c r="T81" i="1" s="1"/>
  <c r="S139" i="1"/>
  <c r="T139" i="1" s="1"/>
  <c r="S48" i="1"/>
  <c r="T48" i="1" s="1"/>
  <c r="S144" i="1"/>
  <c r="T144" i="1" s="1"/>
  <c r="S147" i="1"/>
  <c r="T147" i="1" s="1"/>
  <c r="S203" i="1"/>
  <c r="T203" i="1" s="1"/>
  <c r="R157" i="1"/>
  <c r="S186" i="1"/>
  <c r="T186" i="1" s="1"/>
  <c r="R190" i="1"/>
  <c r="R239" i="1"/>
  <c r="R241" i="1"/>
  <c r="R281" i="1"/>
  <c r="S307" i="1"/>
  <c r="T307" i="1" s="1"/>
  <c r="T327" i="1"/>
  <c r="S329" i="1"/>
  <c r="T329" i="1" s="1"/>
  <c r="S25" i="1"/>
  <c r="T25" i="1" s="1"/>
  <c r="S244" i="1"/>
  <c r="T244" i="1" s="1"/>
  <c r="S293" i="1"/>
  <c r="T293" i="1" s="1"/>
  <c r="S458" i="1"/>
  <c r="T458" i="1" s="1"/>
  <c r="S28" i="1"/>
  <c r="S76" i="1"/>
  <c r="T76" i="1" s="1"/>
  <c r="S91" i="1"/>
  <c r="T91" i="1" s="1"/>
  <c r="S94" i="1"/>
  <c r="T94" i="1" s="1"/>
  <c r="S103" i="1"/>
  <c r="T103" i="1" s="1"/>
  <c r="S111" i="1"/>
  <c r="T111" i="1" s="1"/>
  <c r="S117" i="1"/>
  <c r="T117" i="1" s="1"/>
  <c r="S129" i="1"/>
  <c r="T129" i="1" s="1"/>
  <c r="S142" i="1"/>
  <c r="T142" i="1" s="1"/>
  <c r="R247" i="1"/>
  <c r="S300" i="1"/>
  <c r="T300" i="1" s="1"/>
  <c r="S352" i="1"/>
  <c r="T352" i="1" s="1"/>
  <c r="S387" i="1"/>
  <c r="T387" i="1" s="1"/>
  <c r="S461" i="1"/>
  <c r="T461" i="1" s="1"/>
  <c r="S226" i="1"/>
  <c r="T226" i="1" s="1"/>
  <c r="S347" i="1"/>
  <c r="T347" i="1" s="1"/>
  <c r="S153" i="1"/>
  <c r="T153" i="1" s="1"/>
  <c r="S193" i="1"/>
  <c r="T193" i="1" s="1"/>
  <c r="S214" i="1"/>
  <c r="T214" i="1" s="1"/>
  <c r="S254" i="1"/>
  <c r="T254" i="1" s="1"/>
  <c r="S272" i="1"/>
  <c r="T272" i="1" s="1"/>
  <c r="S323" i="1"/>
  <c r="T323" i="1" s="1"/>
  <c r="S164" i="1"/>
  <c r="T164" i="1" s="1"/>
  <c r="S225" i="1"/>
  <c r="T225" i="1" s="1"/>
  <c r="S259" i="1"/>
  <c r="T259" i="1" s="1"/>
  <c r="S267" i="1"/>
  <c r="T267" i="1" s="1"/>
  <c r="S441" i="1"/>
  <c r="T441" i="1" s="1"/>
  <c r="S534" i="1"/>
  <c r="T534" i="1" s="1"/>
  <c r="S623" i="1"/>
  <c r="T623" i="1" s="1"/>
  <c r="S639" i="1"/>
  <c r="T639" i="1" s="1"/>
  <c r="T184" i="1"/>
  <c r="T235" i="1"/>
  <c r="S392" i="1"/>
  <c r="T392" i="1" s="1"/>
  <c r="S559" i="1"/>
  <c r="T559" i="1" s="1"/>
  <c r="R154" i="1"/>
  <c r="R171" i="1"/>
  <c r="S183" i="1"/>
  <c r="T183" i="1" s="1"/>
  <c r="S260" i="1"/>
  <c r="T260" i="1" s="1"/>
  <c r="S304" i="1"/>
  <c r="T304" i="1" s="1"/>
  <c r="S308" i="1"/>
  <c r="T308" i="1" s="1"/>
  <c r="S393" i="1"/>
  <c r="T393" i="1" s="1"/>
  <c r="T163" i="1"/>
  <c r="R196" i="1"/>
  <c r="S223" i="1"/>
  <c r="T223" i="1" s="1"/>
  <c r="T245" i="1"/>
  <c r="S290" i="1"/>
  <c r="T290" i="1" s="1"/>
  <c r="S299" i="1"/>
  <c r="T299" i="1" s="1"/>
  <c r="R360" i="1"/>
  <c r="S521" i="1"/>
  <c r="T521" i="1" s="1"/>
  <c r="T169" i="1"/>
  <c r="S175" i="1"/>
  <c r="T175" i="1" s="1"/>
  <c r="S206" i="1"/>
  <c r="T206" i="1" s="1"/>
  <c r="S217" i="1"/>
  <c r="T217" i="1" s="1"/>
  <c r="R261" i="1"/>
  <c r="S270" i="1"/>
  <c r="T270" i="1" s="1"/>
  <c r="R278" i="1"/>
  <c r="R286" i="1"/>
  <c r="R302" i="1"/>
  <c r="S302" i="1" s="1"/>
  <c r="R314" i="1"/>
  <c r="S370" i="1"/>
  <c r="T370" i="1" s="1"/>
  <c r="S414" i="1"/>
  <c r="T414" i="1" s="1"/>
  <c r="S417" i="1"/>
  <c r="T417" i="1" s="1"/>
  <c r="S488" i="1"/>
  <c r="T488" i="1" s="1"/>
  <c r="S504" i="1"/>
  <c r="T504" i="1" s="1"/>
  <c r="S511" i="1"/>
  <c r="T511" i="1" s="1"/>
  <c r="S597" i="1"/>
  <c r="T597" i="1" s="1"/>
  <c r="S600" i="1"/>
  <c r="T600" i="1" s="1"/>
  <c r="T332" i="1"/>
  <c r="S368" i="1"/>
  <c r="T368" i="1" s="1"/>
  <c r="R384" i="1"/>
  <c r="S548" i="1"/>
  <c r="T548" i="1" s="1"/>
  <c r="S607" i="1"/>
  <c r="T607" i="1" s="1"/>
  <c r="R313" i="1"/>
  <c r="S345" i="1"/>
  <c r="T345" i="1" s="1"/>
  <c r="S375" i="1"/>
  <c r="T375" i="1" s="1"/>
  <c r="S380" i="1"/>
  <c r="T380" i="1" s="1"/>
  <c r="S421" i="1"/>
  <c r="T421" i="1" s="1"/>
  <c r="R427" i="1"/>
  <c r="S484" i="1"/>
  <c r="T484" i="1" s="1"/>
  <c r="R509" i="1"/>
  <c r="T543" i="1"/>
  <c r="S557" i="1"/>
  <c r="T557" i="1"/>
  <c r="S658" i="1"/>
  <c r="T658" i="1" s="1"/>
  <c r="S326" i="1"/>
  <c r="T326" i="1" s="1"/>
  <c r="S351" i="1"/>
  <c r="T351" i="1" s="1"/>
  <c r="S552" i="1"/>
  <c r="T552" i="1" s="1"/>
  <c r="S633" i="1"/>
  <c r="T633" i="1" s="1"/>
  <c r="S646" i="1"/>
  <c r="T646" i="1" s="1"/>
  <c r="R354" i="1"/>
  <c r="T361" i="1"/>
  <c r="S378" i="1"/>
  <c r="T378" i="1" s="1"/>
  <c r="S395" i="1"/>
  <c r="T395" i="1" s="1"/>
  <c r="S413" i="1"/>
  <c r="T413" i="1" s="1"/>
  <c r="T425" i="1"/>
  <c r="S434" i="1"/>
  <c r="T434" i="1" s="1"/>
  <c r="S581" i="1"/>
  <c r="T581" i="1" s="1"/>
  <c r="R602" i="1"/>
  <c r="S605" i="1"/>
  <c r="T605" i="1" s="1"/>
  <c r="T616" i="1"/>
  <c r="R644" i="1"/>
  <c r="S320" i="1"/>
  <c r="T320" i="1" s="1"/>
  <c r="S331" i="1"/>
  <c r="T331" i="1" s="1"/>
  <c r="S402" i="1"/>
  <c r="T402" i="1" s="1"/>
  <c r="S411" i="1"/>
  <c r="T411" i="1" s="1"/>
  <c r="S416" i="1"/>
  <c r="T416" i="1" s="1"/>
  <c r="S418" i="1"/>
  <c r="T418" i="1" s="1"/>
  <c r="S448" i="1"/>
  <c r="T448" i="1" s="1"/>
  <c r="T468" i="1"/>
  <c r="R550" i="1"/>
  <c r="S614" i="1"/>
  <c r="T614" i="1" s="1"/>
  <c r="S325" i="1"/>
  <c r="T325" i="1" s="1"/>
  <c r="S344" i="1"/>
  <c r="T344" i="1" s="1"/>
  <c r="T381" i="1"/>
  <c r="S383" i="1"/>
  <c r="T383" i="1" s="1"/>
  <c r="R491" i="1"/>
  <c r="S563" i="1"/>
  <c r="T563" i="1" s="1"/>
  <c r="S566" i="1"/>
  <c r="T566" i="1" s="1"/>
  <c r="S476" i="1"/>
  <c r="T476" i="1" s="1"/>
  <c r="R426" i="1"/>
  <c r="S445" i="1"/>
  <c r="T445" i="1" s="1"/>
  <c r="T482" i="1"/>
  <c r="S535" i="1"/>
  <c r="T535" i="1" s="1"/>
  <c r="T553" i="1"/>
  <c r="R567" i="1"/>
  <c r="S589" i="1"/>
  <c r="T589" i="1" s="1"/>
  <c r="R598" i="1"/>
  <c r="S615" i="1"/>
  <c r="T615" i="1" s="1"/>
  <c r="R629" i="1"/>
  <c r="S438" i="1"/>
  <c r="T438" i="1" s="1"/>
  <c r="S467" i="1"/>
  <c r="T467" i="1" s="1"/>
  <c r="T485" i="1"/>
  <c r="S499" i="1"/>
  <c r="T499" i="1" s="1"/>
  <c r="S558" i="1"/>
  <c r="T558" i="1" s="1"/>
  <c r="S657" i="1"/>
  <c r="T657" i="1" s="1"/>
  <c r="T449" i="1"/>
  <c r="R456" i="1"/>
  <c r="S474" i="1"/>
  <c r="T474" i="1" s="1"/>
  <c r="R533" i="1"/>
  <c r="R648" i="1"/>
  <c r="S662" i="1"/>
  <c r="T662" i="1" s="1"/>
  <c r="S442" i="1"/>
  <c r="T442" i="1" s="1"/>
  <c r="S460" i="1"/>
  <c r="T460" i="1" s="1"/>
  <c r="S490" i="1"/>
  <c r="T490" i="1" s="1"/>
  <c r="S506" i="1"/>
  <c r="T506" i="1" s="1"/>
  <c r="S538" i="1"/>
  <c r="T538" i="1" s="1"/>
  <c r="S547" i="1"/>
  <c r="R554" i="1"/>
  <c r="R611" i="1"/>
  <c r="S655" i="1"/>
  <c r="T655" i="1" s="1"/>
  <c r="R495" i="1"/>
  <c r="T512" i="1"/>
  <c r="S531" i="1"/>
  <c r="T531" i="1" s="1"/>
  <c r="T586" i="1"/>
  <c r="S588" i="1"/>
  <c r="T588" i="1" s="1"/>
  <c r="S604" i="1"/>
  <c r="T604" i="1" s="1"/>
  <c r="R609" i="1"/>
  <c r="S618" i="1"/>
  <c r="T618" i="1" s="1"/>
  <c r="S641" i="1"/>
  <c r="T641" i="1" s="1"/>
  <c r="S643" i="1"/>
  <c r="T643" i="1" s="1"/>
  <c r="R444" i="1"/>
  <c r="R454" i="1"/>
  <c r="R473" i="1"/>
  <c r="R530" i="1"/>
  <c r="R492" i="1"/>
  <c r="R525" i="1"/>
  <c r="R555" i="1"/>
  <c r="S636" i="1"/>
  <c r="T636" i="1" s="1"/>
  <c r="R450" i="1"/>
  <c r="S451" i="1"/>
  <c r="T451" i="1" s="1"/>
  <c r="S471" i="1"/>
  <c r="T471" i="1" s="1"/>
  <c r="R500" i="1"/>
  <c r="T503" i="1"/>
  <c r="R505" i="1"/>
  <c r="T515" i="1"/>
  <c r="R517" i="1"/>
  <c r="S518" i="1"/>
  <c r="T518" i="1" s="1"/>
  <c r="R522" i="1"/>
  <c r="R527" i="1"/>
  <c r="R546" i="1"/>
  <c r="T549" i="1"/>
  <c r="S580" i="1"/>
  <c r="T580" i="1" s="1"/>
  <c r="R619" i="1"/>
  <c r="T622" i="1"/>
  <c r="R651" i="1"/>
  <c r="T397" i="1" l="1"/>
  <c r="F2" i="9"/>
  <c r="T584" i="1"/>
  <c r="R6" i="1"/>
  <c r="C2" i="9" s="1"/>
  <c r="T364" i="1"/>
  <c r="S8" i="1"/>
  <c r="T478" i="1"/>
  <c r="T405" i="1"/>
  <c r="T305" i="1"/>
  <c r="T167" i="1"/>
  <c r="T194" i="1"/>
  <c r="E2" i="9"/>
  <c r="T489" i="1"/>
  <c r="T152" i="1"/>
  <c r="T470" i="1"/>
  <c r="T124" i="1"/>
  <c r="T156" i="1"/>
  <c r="T12" i="1"/>
  <c r="T432" i="1"/>
  <c r="T570" i="1"/>
  <c r="T537" i="1"/>
  <c r="T640" i="1"/>
  <c r="T627" i="1"/>
  <c r="T539" i="1"/>
  <c r="F15" i="3"/>
  <c r="T572" i="1"/>
  <c r="T628" i="1"/>
  <c r="T355" i="1"/>
  <c r="S228" i="1"/>
  <c r="T228" i="1" s="1"/>
  <c r="T480" i="1"/>
  <c r="T523" i="1"/>
  <c r="T560" i="1"/>
  <c r="I10" i="3" s="1"/>
  <c r="T501" i="1"/>
  <c r="T28" i="1"/>
  <c r="T71" i="1"/>
  <c r="T390" i="1"/>
  <c r="T88" i="1"/>
  <c r="T109" i="1"/>
  <c r="T168" i="1"/>
  <c r="T502" i="1"/>
  <c r="T240" i="1"/>
  <c r="T532" i="1"/>
  <c r="T358" i="1"/>
  <c r="T626" i="1"/>
  <c r="H17" i="3"/>
  <c r="T583" i="1"/>
  <c r="T412" i="1"/>
  <c r="T336" i="1"/>
  <c r="T319" i="1"/>
  <c r="T242" i="1"/>
  <c r="S388" i="1"/>
  <c r="T388" i="1" s="1"/>
  <c r="T37" i="1"/>
  <c r="T79" i="1"/>
  <c r="S265" i="1"/>
  <c r="T265" i="1" s="1"/>
  <c r="S596" i="1"/>
  <c r="T596" i="1" s="1"/>
  <c r="S366" i="1"/>
  <c r="T366" i="1" s="1"/>
  <c r="T508" i="1"/>
  <c r="S486" i="1"/>
  <c r="T486" i="1" s="1"/>
  <c r="F75" i="3"/>
  <c r="T215" i="1"/>
  <c r="S359" i="1"/>
  <c r="T359" i="1" s="1"/>
  <c r="F4" i="3"/>
  <c r="S177" i="1"/>
  <c r="T177" i="1" s="1"/>
  <c r="F35" i="3"/>
  <c r="T577" i="1"/>
  <c r="T339" i="1"/>
  <c r="S356" i="1"/>
  <c r="T356" i="1" s="1"/>
  <c r="T330" i="1"/>
  <c r="T51" i="1"/>
  <c r="T424" i="1"/>
  <c r="S322" i="1"/>
  <c r="T322" i="1" s="1"/>
  <c r="S248" i="1"/>
  <c r="T248" i="1" s="1"/>
  <c r="S262" i="1"/>
  <c r="F11" i="3"/>
  <c r="S447" i="1"/>
  <c r="F12" i="3"/>
  <c r="S268" i="1"/>
  <c r="T268" i="1" s="1"/>
  <c r="S14" i="1"/>
  <c r="S301" i="1"/>
  <c r="T301" i="1" s="1"/>
  <c r="S55" i="1"/>
  <c r="T55" i="1" s="1"/>
  <c r="T64" i="1"/>
  <c r="T26" i="1"/>
  <c r="S568" i="1"/>
  <c r="T568" i="1" s="1"/>
  <c r="S479" i="1"/>
  <c r="T479" i="1" s="1"/>
  <c r="F81" i="3"/>
  <c r="S251" i="1"/>
  <c r="T251" i="1" s="1"/>
  <c r="S599" i="1"/>
  <c r="T599" i="1" s="1"/>
  <c r="T54" i="1"/>
  <c r="S372" i="1"/>
  <c r="T372" i="1" s="1"/>
  <c r="S316" i="1"/>
  <c r="T316" i="1" s="1"/>
  <c r="S663" i="1"/>
  <c r="T663" i="1" s="1"/>
  <c r="S9" i="1"/>
  <c r="F57" i="3"/>
  <c r="S19" i="1"/>
  <c r="F22" i="3"/>
  <c r="S189" i="1"/>
  <c r="T189" i="1" s="1"/>
  <c r="S475" i="1"/>
  <c r="T475" i="1" s="1"/>
  <c r="S195" i="1"/>
  <c r="T195" i="1" s="1"/>
  <c r="S528" i="1"/>
  <c r="T528" i="1" s="1"/>
  <c r="T608" i="1"/>
  <c r="F21" i="3"/>
  <c r="S257" i="1"/>
  <c r="T257" i="1" s="1"/>
  <c r="F79" i="3"/>
  <c r="F86" i="3"/>
  <c r="S666" i="1"/>
  <c r="T666" i="1" s="1"/>
  <c r="T617" i="1"/>
  <c r="T547" i="1"/>
  <c r="I68" i="3" s="1"/>
  <c r="H68" i="3"/>
  <c r="S665" i="1"/>
  <c r="T665" i="1" s="1"/>
  <c r="T113" i="1"/>
  <c r="I32" i="3" s="1"/>
  <c r="H32" i="3"/>
  <c r="S399" i="1"/>
  <c r="S377" i="1"/>
  <c r="T377" i="1" s="1"/>
  <c r="S80" i="1"/>
  <c r="S264" i="1"/>
  <c r="T264" i="1" s="1"/>
  <c r="F85" i="3"/>
  <c r="S463" i="1"/>
  <c r="S367" i="1"/>
  <c r="T367" i="1" s="1"/>
  <c r="S660" i="1"/>
  <c r="T660" i="1" s="1"/>
  <c r="S464" i="1"/>
  <c r="T464" i="1" s="1"/>
  <c r="T8" i="1"/>
  <c r="S273" i="1"/>
  <c r="T273" i="1" s="1"/>
  <c r="F17" i="3"/>
  <c r="F32" i="3"/>
  <c r="F34" i="3"/>
  <c r="T46" i="1"/>
  <c r="S525" i="1"/>
  <c r="T525" i="1" s="1"/>
  <c r="S505" i="1"/>
  <c r="T505" i="1" s="1"/>
  <c r="S426" i="1"/>
  <c r="T426" i="1" s="1"/>
  <c r="S495" i="1"/>
  <c r="T495" i="1" s="1"/>
  <c r="S598" i="1"/>
  <c r="T598" i="1" s="1"/>
  <c r="S384" i="1"/>
  <c r="T384" i="1" s="1"/>
  <c r="S492" i="1"/>
  <c r="T492" i="1" s="1"/>
  <c r="S456" i="1"/>
  <c r="T456" i="1" s="1"/>
  <c r="S360" i="1"/>
  <c r="T360" i="1" s="1"/>
  <c r="S651" i="1"/>
  <c r="T651" i="1" s="1"/>
  <c r="S546" i="1"/>
  <c r="T546" i="1" s="1"/>
  <c r="S530" i="1"/>
  <c r="T530" i="1" s="1"/>
  <c r="S648" i="1"/>
  <c r="T648" i="1" s="1"/>
  <c r="S567" i="1"/>
  <c r="T567" i="1" s="1"/>
  <c r="S314" i="1"/>
  <c r="T314" i="1" s="1"/>
  <c r="S241" i="1"/>
  <c r="T241" i="1" s="1"/>
  <c r="S157" i="1"/>
  <c r="T157" i="1" s="1"/>
  <c r="S527" i="1"/>
  <c r="T527" i="1" s="1"/>
  <c r="S500" i="1"/>
  <c r="T500" i="1" s="1"/>
  <c r="S473" i="1"/>
  <c r="T473" i="1" s="1"/>
  <c r="S550" i="1"/>
  <c r="T550" i="1" s="1"/>
  <c r="S644" i="1"/>
  <c r="T644" i="1" s="1"/>
  <c r="S196" i="1"/>
  <c r="T196" i="1" s="1"/>
  <c r="S171" i="1"/>
  <c r="T171" i="1" s="1"/>
  <c r="S239" i="1"/>
  <c r="T239" i="1" s="1"/>
  <c r="S554" i="1"/>
  <c r="T554" i="1" s="1"/>
  <c r="S313" i="1"/>
  <c r="T313" i="1" s="1"/>
  <c r="S619" i="1"/>
  <c r="T619" i="1" s="1"/>
  <c r="S522" i="1"/>
  <c r="T522" i="1" s="1"/>
  <c r="S454" i="1"/>
  <c r="T454" i="1" s="1"/>
  <c r="S609" i="1"/>
  <c r="T609" i="1" s="1"/>
  <c r="S611" i="1"/>
  <c r="T611" i="1" s="1"/>
  <c r="S533" i="1"/>
  <c r="T533" i="1" s="1"/>
  <c r="S354" i="1"/>
  <c r="T354" i="1" s="1"/>
  <c r="S261" i="1"/>
  <c r="T261" i="1" s="1"/>
  <c r="S154" i="1"/>
  <c r="T154" i="1" s="1"/>
  <c r="S444" i="1"/>
  <c r="T444" i="1" s="1"/>
  <c r="S629" i="1"/>
  <c r="T629" i="1" s="1"/>
  <c r="S281" i="1"/>
  <c r="T281" i="1" s="1"/>
  <c r="S517" i="1"/>
  <c r="T517" i="1" s="1"/>
  <c r="S450" i="1"/>
  <c r="T450" i="1" s="1"/>
  <c r="S491" i="1"/>
  <c r="T491" i="1" s="1"/>
  <c r="S427" i="1"/>
  <c r="T427" i="1" s="1"/>
  <c r="S286" i="1"/>
  <c r="T286" i="1" s="1"/>
  <c r="S555" i="1"/>
  <c r="T555" i="1" s="1"/>
  <c r="S602" i="1"/>
  <c r="T602" i="1" s="1"/>
  <c r="S509" i="1"/>
  <c r="T509" i="1" s="1"/>
  <c r="S278" i="1"/>
  <c r="T278" i="1" s="1"/>
  <c r="S247" i="1"/>
  <c r="T247" i="1" s="1"/>
  <c r="S190" i="1"/>
  <c r="T190" i="1" s="1"/>
  <c r="S6" i="1" l="1"/>
  <c r="H34" i="3"/>
  <c r="H35" i="3"/>
  <c r="T19" i="1"/>
  <c r="I22" i="3" s="1"/>
  <c r="H22" i="3"/>
  <c r="H75" i="3"/>
  <c r="T9" i="1"/>
  <c r="I57" i="3" s="1"/>
  <c r="H57" i="3"/>
  <c r="T399" i="1"/>
  <c r="I21" i="3" s="1"/>
  <c r="H21" i="3"/>
  <c r="T14" i="1"/>
  <c r="I53" i="3" s="1"/>
  <c r="H53" i="3"/>
  <c r="H12" i="3"/>
  <c r="H85" i="3"/>
  <c r="T463" i="1"/>
  <c r="I85" i="3" s="1"/>
  <c r="H81" i="3"/>
  <c r="H86" i="3"/>
  <c r="I34" i="3"/>
  <c r="I12" i="3"/>
  <c r="I81" i="3"/>
  <c r="I86" i="3"/>
  <c r="I75" i="3"/>
  <c r="H79" i="3"/>
  <c r="T447" i="1"/>
  <c r="I35" i="3" s="1"/>
  <c r="T262" i="1"/>
  <c r="I11" i="3" s="1"/>
  <c r="H11" i="3"/>
  <c r="I79" i="3"/>
  <c r="I4" i="3"/>
  <c r="H15" i="3"/>
  <c r="T80" i="1"/>
  <c r="I15" i="3" s="1"/>
  <c r="H4" i="3"/>
  <c r="D138" i="4"/>
  <c r="C13" i="10" s="1"/>
  <c r="D137" i="4"/>
  <c r="C12" i="10" s="1"/>
  <c r="E12" i="10" s="1"/>
  <c r="F136" i="4"/>
  <c r="E135" i="4"/>
  <c r="D11" i="10" s="1"/>
  <c r="D135" i="4"/>
  <c r="D132" i="4"/>
  <c r="F130" i="4"/>
  <c r="D129" i="4"/>
  <c r="C7" i="10" s="1"/>
  <c r="D128" i="4"/>
  <c r="C6" i="10" s="1"/>
  <c r="F127" i="4"/>
  <c r="F124" i="4"/>
  <c r="E113" i="4"/>
  <c r="G111" i="4"/>
  <c r="E111" i="4"/>
  <c r="G110" i="4"/>
  <c r="E110" i="4"/>
  <c r="L17" i="3" s="1"/>
  <c r="G109" i="4"/>
  <c r="E109" i="4"/>
  <c r="L34" i="3" s="1"/>
  <c r="J34" i="3" s="1"/>
  <c r="G108" i="4"/>
  <c r="E108" i="4"/>
  <c r="G107" i="4"/>
  <c r="E107" i="4"/>
  <c r="L11" i="3" s="1"/>
  <c r="J11" i="3" s="1"/>
  <c r="G106" i="4"/>
  <c r="E106" i="4"/>
  <c r="L81" i="3" s="1"/>
  <c r="J81" i="3" s="1"/>
  <c r="G105" i="4"/>
  <c r="E105" i="4"/>
  <c r="L79" i="3" s="1"/>
  <c r="J79" i="3" s="1"/>
  <c r="E104" i="4"/>
  <c r="G103" i="4"/>
  <c r="E103" i="4"/>
  <c r="L77" i="3" s="1"/>
  <c r="J77" i="3" s="1"/>
  <c r="E102" i="4"/>
  <c r="G101" i="4"/>
  <c r="E101" i="4"/>
  <c r="L73" i="3" s="1"/>
  <c r="E100" i="4"/>
  <c r="G99" i="4"/>
  <c r="E99" i="4"/>
  <c r="L28" i="3" s="1"/>
  <c r="E98" i="4"/>
  <c r="F98" i="4" s="1"/>
  <c r="E97" i="4"/>
  <c r="E96" i="4"/>
  <c r="E95" i="4"/>
  <c r="G94" i="4"/>
  <c r="E94" i="4"/>
  <c r="L69" i="3" s="1"/>
  <c r="J69" i="3" s="1"/>
  <c r="F93" i="4"/>
  <c r="G92" i="4"/>
  <c r="E92" i="4"/>
  <c r="L35" i="3" s="1"/>
  <c r="E91" i="4"/>
  <c r="E90" i="4"/>
  <c r="F90" i="4" s="1"/>
  <c r="E89" i="4"/>
  <c r="E88" i="4"/>
  <c r="G87" i="4"/>
  <c r="E87" i="4"/>
  <c r="F87" i="4" s="1"/>
  <c r="G86" i="4"/>
  <c r="E86" i="4"/>
  <c r="L59" i="3" s="1"/>
  <c r="E85" i="4"/>
  <c r="G84" i="4"/>
  <c r="E84" i="4"/>
  <c r="L18" i="3" s="1"/>
  <c r="J18" i="3" s="1"/>
  <c r="E83" i="4"/>
  <c r="F83" i="4" s="1"/>
  <c r="G82" i="4"/>
  <c r="E82" i="4"/>
  <c r="E81" i="4"/>
  <c r="G80" i="4"/>
  <c r="E80" i="4"/>
  <c r="E79" i="4"/>
  <c r="E78" i="4"/>
  <c r="E77" i="4"/>
  <c r="E76" i="4"/>
  <c r="G75" i="4"/>
  <c r="E75" i="4"/>
  <c r="L31" i="3" s="1"/>
  <c r="E74" i="4"/>
  <c r="G62" i="4"/>
  <c r="E62" i="4"/>
  <c r="K57" i="3" s="1"/>
  <c r="J57" i="3" s="1"/>
  <c r="E61" i="4"/>
  <c r="G60" i="4"/>
  <c r="E60" i="4"/>
  <c r="G59" i="4"/>
  <c r="E59" i="4"/>
  <c r="G58" i="4"/>
  <c r="E58" i="4"/>
  <c r="G57" i="4"/>
  <c r="E57" i="4"/>
  <c r="G56" i="4"/>
  <c r="E56" i="4"/>
  <c r="K83" i="3" s="1"/>
  <c r="J83" i="3" s="1"/>
  <c r="G55" i="4"/>
  <c r="E55" i="4"/>
  <c r="K41" i="3" s="1"/>
  <c r="J41" i="3" s="1"/>
  <c r="G54" i="4"/>
  <c r="E54" i="4"/>
  <c r="G53" i="4"/>
  <c r="E53" i="4"/>
  <c r="K82" i="3" s="1"/>
  <c r="J82" i="3" s="1"/>
  <c r="G52" i="4"/>
  <c r="E52" i="4"/>
  <c r="K85" i="3" s="1"/>
  <c r="J85" i="3" s="1"/>
  <c r="M51" i="4"/>
  <c r="M55" i="4" s="1"/>
  <c r="M57" i="4" s="1"/>
  <c r="M58" i="4" s="1"/>
  <c r="G51" i="4"/>
  <c r="E51" i="4"/>
  <c r="G50" i="4"/>
  <c r="E50" i="4"/>
  <c r="K84" i="3" s="1"/>
  <c r="J84" i="3" s="1"/>
  <c r="G49" i="4"/>
  <c r="E49" i="4"/>
  <c r="K16" i="3" s="1"/>
  <c r="J16" i="3" s="1"/>
  <c r="G48" i="4"/>
  <c r="E48" i="4"/>
  <c r="K15" i="3" s="1"/>
  <c r="J15" i="3" s="1"/>
  <c r="G47" i="4"/>
  <c r="E47" i="4"/>
  <c r="G46" i="4"/>
  <c r="E46" i="4"/>
  <c r="K51" i="3" s="1"/>
  <c r="J51" i="3" s="1"/>
  <c r="G45" i="4"/>
  <c r="E45" i="4"/>
  <c r="K80" i="3" s="1"/>
  <c r="J80" i="3" s="1"/>
  <c r="G44" i="4"/>
  <c r="E44" i="4"/>
  <c r="K75" i="3" s="1"/>
  <c r="J75" i="3" s="1"/>
  <c r="G43" i="4"/>
  <c r="E43" i="4"/>
  <c r="G42" i="4"/>
  <c r="E42" i="4"/>
  <c r="K48" i="3" s="1"/>
  <c r="E41" i="4"/>
  <c r="E40" i="4"/>
  <c r="E39" i="4"/>
  <c r="E38" i="4"/>
  <c r="G38" i="4" s="1"/>
  <c r="E37" i="4"/>
  <c r="E36" i="4"/>
  <c r="K61" i="3" s="1"/>
  <c r="J61" i="3" s="1"/>
  <c r="E35" i="4"/>
  <c r="G34" i="4"/>
  <c r="E34" i="4"/>
  <c r="K53" i="3" s="1"/>
  <c r="E33" i="4"/>
  <c r="F33" i="4" s="1"/>
  <c r="G32" i="4"/>
  <c r="E32" i="4"/>
  <c r="G31" i="4"/>
  <c r="E31" i="4"/>
  <c r="G30" i="4"/>
  <c r="E30" i="4"/>
  <c r="K35" i="3" s="1"/>
  <c r="E29" i="4"/>
  <c r="E28" i="4"/>
  <c r="G27" i="4"/>
  <c r="E27" i="4"/>
  <c r="E26" i="4"/>
  <c r="E25" i="4"/>
  <c r="G24" i="4"/>
  <c r="E24" i="4"/>
  <c r="K31" i="3" s="1"/>
  <c r="J31" i="3" s="1"/>
  <c r="G23" i="4"/>
  <c r="E23" i="4"/>
  <c r="K64" i="3" s="1"/>
  <c r="J64" i="3" s="1"/>
  <c r="G22" i="4"/>
  <c r="E22" i="4"/>
  <c r="F21" i="4"/>
  <c r="E21" i="4"/>
  <c r="K30" i="3" s="1"/>
  <c r="G20" i="4"/>
  <c r="E20" i="4"/>
  <c r="G19" i="4"/>
  <c r="E19" i="4"/>
  <c r="E18" i="4"/>
  <c r="E17" i="4"/>
  <c r="F17" i="4" s="1"/>
  <c r="E16" i="4"/>
  <c r="F16" i="4" s="1"/>
  <c r="E15" i="4"/>
  <c r="G14" i="4"/>
  <c r="E14" i="4"/>
  <c r="K37" i="3" s="1"/>
  <c r="G13" i="4"/>
  <c r="E13" i="4"/>
  <c r="E12" i="4"/>
  <c r="E11" i="4"/>
  <c r="E10" i="4"/>
  <c r="E9" i="4"/>
  <c r="G8" i="4"/>
  <c r="E8" i="4"/>
  <c r="K4" i="3" s="1"/>
  <c r="J4" i="3" s="1"/>
  <c r="T6" i="1" l="1"/>
  <c r="D2" i="9" s="1"/>
  <c r="F134" i="4"/>
  <c r="C11" i="10"/>
  <c r="E10" i="10" s="1"/>
  <c r="F131" i="4"/>
  <c r="C9" i="10"/>
  <c r="E8" i="10" s="1"/>
  <c r="E6" i="10"/>
  <c r="J35" i="3"/>
  <c r="F27" i="4"/>
  <c r="F86" i="4"/>
  <c r="F80" i="4"/>
  <c r="L53" i="3"/>
  <c r="J53" i="3" s="1"/>
  <c r="F85" i="4"/>
  <c r="L55" i="3"/>
  <c r="F91" i="4"/>
  <c r="L30" i="3"/>
  <c r="J30" i="3" s="1"/>
  <c r="F97" i="4"/>
  <c r="L72" i="3"/>
  <c r="F89" i="4"/>
  <c r="L74" i="3"/>
  <c r="F95" i="4"/>
  <c r="L67" i="3"/>
  <c r="J67" i="3" s="1"/>
  <c r="F31" i="4"/>
  <c r="K49" i="3"/>
  <c r="J49" i="3" s="1"/>
  <c r="F47" i="4"/>
  <c r="K54" i="3"/>
  <c r="F74" i="4"/>
  <c r="L5" i="3"/>
  <c r="F108" i="4"/>
  <c r="L86" i="3"/>
  <c r="J86" i="3" s="1"/>
  <c r="F79" i="4"/>
  <c r="L39" i="3"/>
  <c r="F35" i="4"/>
  <c r="K46" i="3"/>
  <c r="J46" i="3" s="1"/>
  <c r="F81" i="4"/>
  <c r="L47" i="3"/>
  <c r="F104" i="4"/>
  <c r="L78" i="3"/>
  <c r="J78" i="3" s="1"/>
  <c r="F77" i="4"/>
  <c r="L37" i="3"/>
  <c r="J37" i="3" s="1"/>
  <c r="F88" i="4"/>
  <c r="L3" i="3"/>
  <c r="F78" i="4"/>
  <c r="L42" i="3"/>
  <c r="J42" i="3" s="1"/>
  <c r="F82" i="4"/>
  <c r="L54" i="3"/>
  <c r="F96" i="4"/>
  <c r="L70" i="3"/>
  <c r="F102" i="4"/>
  <c r="L48" i="3"/>
  <c r="J48" i="3" s="1"/>
  <c r="F76" i="4"/>
  <c r="L36" i="3"/>
  <c r="F100" i="4"/>
  <c r="L20" i="3"/>
  <c r="J20" i="3" s="1"/>
  <c r="F29" i="4"/>
  <c r="K47" i="3"/>
  <c r="F41" i="4"/>
  <c r="K73" i="3"/>
  <c r="J73" i="3" s="1"/>
  <c r="F61" i="4"/>
  <c r="K17" i="3"/>
  <c r="J17" i="3" s="1"/>
  <c r="F32" i="4"/>
  <c r="K39" i="3"/>
  <c r="F54" i="4"/>
  <c r="K21" i="3"/>
  <c r="J21" i="3" s="1"/>
  <c r="F58" i="4"/>
  <c r="K22" i="3"/>
  <c r="J22" i="3" s="1"/>
  <c r="F22" i="4"/>
  <c r="K36" i="3"/>
  <c r="F18" i="4"/>
  <c r="K27" i="3"/>
  <c r="J27" i="3" s="1"/>
  <c r="F15" i="4"/>
  <c r="K6" i="3"/>
  <c r="J6" i="3" s="1"/>
  <c r="F43" i="4"/>
  <c r="K76" i="3"/>
  <c r="J76" i="3" s="1"/>
  <c r="F51" i="4"/>
  <c r="K10" i="3"/>
  <c r="J10" i="3" s="1"/>
  <c r="F13" i="4"/>
  <c r="K60" i="3"/>
  <c r="J60" i="3" s="1"/>
  <c r="F9" i="4"/>
  <c r="K3" i="3"/>
  <c r="F25" i="4"/>
  <c r="K40" i="3"/>
  <c r="J40" i="3" s="1"/>
  <c r="F10" i="4"/>
  <c r="K74" i="3"/>
  <c r="J74" i="3" s="1"/>
  <c r="F26" i="4"/>
  <c r="K59" i="3"/>
  <c r="J59" i="3" s="1"/>
  <c r="F37" i="4"/>
  <c r="K70" i="3"/>
  <c r="J70" i="3" s="1"/>
  <c r="F99" i="4"/>
  <c r="F11" i="4"/>
  <c r="K5" i="3"/>
  <c r="F39" i="4"/>
  <c r="K72" i="3"/>
  <c r="F48" i="4"/>
  <c r="F137" i="4"/>
  <c r="F12" i="4"/>
  <c r="K8" i="3"/>
  <c r="J8" i="3" s="1"/>
  <c r="F19" i="4"/>
  <c r="K28" i="3"/>
  <c r="J28" i="3" s="1"/>
  <c r="F28" i="4"/>
  <c r="K55" i="3"/>
  <c r="F40" i="4"/>
  <c r="K71" i="3"/>
  <c r="J71" i="3" s="1"/>
  <c r="F92" i="4"/>
  <c r="D125" i="4" s="1"/>
  <c r="C4" i="10" s="1"/>
  <c r="F103" i="4"/>
  <c r="F84" i="4"/>
  <c r="F101" i="4"/>
  <c r="F106" i="4"/>
  <c r="F110" i="4"/>
  <c r="F55" i="4"/>
  <c r="F56" i="4"/>
  <c r="F53" i="4"/>
  <c r="F57" i="4"/>
  <c r="F8" i="4"/>
  <c r="F14" i="4"/>
  <c r="F20" i="4"/>
  <c r="F24" i="4"/>
  <c r="F30" i="4"/>
  <c r="F42" i="4"/>
  <c r="F46" i="4"/>
  <c r="F62" i="4"/>
  <c r="F34" i="4"/>
  <c r="F45" i="4"/>
  <c r="F49" i="4"/>
  <c r="F60" i="4"/>
  <c r="F75" i="4"/>
  <c r="F107" i="4"/>
  <c r="F111" i="4"/>
  <c r="F50" i="4"/>
  <c r="F109" i="4"/>
  <c r="F94" i="4"/>
  <c r="F128" i="4"/>
  <c r="F44" i="4"/>
  <c r="F23" i="4"/>
  <c r="F59" i="4"/>
  <c r="E125" i="4"/>
  <c r="D4" i="10" s="1"/>
  <c r="G112" i="4"/>
  <c r="E126" i="4"/>
  <c r="D5" i="10" s="1"/>
  <c r="F52" i="4"/>
  <c r="F105" i="4"/>
  <c r="G63" i="4"/>
  <c r="E112" i="4"/>
  <c r="E63" i="4"/>
  <c r="G2" i="9" s="1"/>
  <c r="K2" i="9" l="1"/>
  <c r="E114" i="4"/>
  <c r="H2" i="9"/>
  <c r="J36" i="3"/>
  <c r="J3" i="3"/>
  <c r="J55" i="3"/>
  <c r="J39" i="3"/>
  <c r="J5" i="3"/>
  <c r="J72" i="3"/>
  <c r="J47" i="3"/>
  <c r="J54" i="3"/>
  <c r="E123" i="4"/>
  <c r="D3" i="10" s="1"/>
  <c r="D126" i="4"/>
  <c r="E122" i="4"/>
  <c r="F112" i="4"/>
  <c r="F63" i="4"/>
  <c r="I2" i="9" s="1"/>
  <c r="G116" i="4"/>
  <c r="D122" i="4" l="1"/>
  <c r="C2" i="10" s="1"/>
  <c r="J2" i="9"/>
  <c r="E139" i="4"/>
  <c r="D2" i="10"/>
  <c r="F125" i="4"/>
  <c r="C5" i="10"/>
  <c r="E4" i="10" s="1"/>
  <c r="L2" i="9"/>
  <c r="D123" i="4"/>
  <c r="F116" i="4"/>
  <c r="F117" i="4" s="1"/>
  <c r="F122" i="4" l="1"/>
  <c r="F139" i="4" s="1"/>
  <c r="C3" i="10"/>
  <c r="E2" i="10" s="1"/>
  <c r="D139" i="4"/>
</calcChain>
</file>

<file path=xl/sharedStrings.xml><?xml version="1.0" encoding="utf-8"?>
<sst xmlns="http://schemas.openxmlformats.org/spreadsheetml/2006/main" count="7356" uniqueCount="1653">
  <si>
    <t>Date</t>
  </si>
  <si>
    <t>Durée de charge</t>
  </si>
  <si>
    <t>Ticket/BL</t>
  </si>
  <si>
    <t>Matricule</t>
  </si>
  <si>
    <t>BC</t>
  </si>
  <si>
    <t>Client</t>
  </si>
  <si>
    <t>Type</t>
  </si>
  <si>
    <t>Pdt</t>
  </si>
  <si>
    <t>Produit</t>
  </si>
  <si>
    <t>Qté en T</t>
  </si>
  <si>
    <t>Qté en m3</t>
  </si>
  <si>
    <t>Densité</t>
  </si>
  <si>
    <t>Prix en T</t>
  </si>
  <si>
    <t>Prix en m3</t>
  </si>
  <si>
    <t>CA BRUT</t>
  </si>
  <si>
    <t>Prix Transport</t>
  </si>
  <si>
    <t>CA Transport</t>
  </si>
  <si>
    <t>CA Net</t>
  </si>
  <si>
    <t>CA Net Fact</t>
  </si>
  <si>
    <t>CA Net H Fact</t>
  </si>
  <si>
    <t>Coût de transport</t>
  </si>
  <si>
    <t>Marge sur
 Transport</t>
  </si>
  <si>
    <t>Transporteur</t>
  </si>
  <si>
    <t>Chantier</t>
  </si>
  <si>
    <t>06:31:34</t>
  </si>
  <si>
    <t>76055/23</t>
  </si>
  <si>
    <t>16663A17</t>
  </si>
  <si>
    <t>EN ESPECE</t>
  </si>
  <si>
    <t>CLIENTS AU COMPTANT</t>
  </si>
  <si>
    <t>Nobles</t>
  </si>
  <si>
    <t>Grz</t>
  </si>
  <si>
    <t>GRAIN DE RIZ</t>
  </si>
  <si>
    <t/>
  </si>
  <si>
    <t>DEPART</t>
  </si>
  <si>
    <t>06:37:04</t>
  </si>
  <si>
    <t>76056/23</t>
  </si>
  <si>
    <t>12611B40</t>
  </si>
  <si>
    <t>TRANS SERVICE BETON</t>
  </si>
  <si>
    <t>Sable</t>
  </si>
  <si>
    <t>SABLE CONCASSAGE</t>
  </si>
  <si>
    <t>06:42:25</t>
  </si>
  <si>
    <t>76057/23</t>
  </si>
  <si>
    <t>29630B40</t>
  </si>
  <si>
    <t>Gr1</t>
  </si>
  <si>
    <t>GRAVETTE G1</t>
  </si>
  <si>
    <t>BOULAICH HICHAM</t>
  </si>
  <si>
    <t>06:52:13</t>
  </si>
  <si>
    <t>76058/23</t>
  </si>
  <si>
    <t>21425B40</t>
  </si>
  <si>
    <t>Stérile</t>
  </si>
  <si>
    <t>STERIL</t>
  </si>
  <si>
    <t>LAMLIH TRANS</t>
  </si>
  <si>
    <t>07:03:00</t>
  </si>
  <si>
    <t>76059/23</t>
  </si>
  <si>
    <t>70651B40</t>
  </si>
  <si>
    <t>Graves</t>
  </si>
  <si>
    <t>TV</t>
  </si>
  <si>
    <t>TOUT VENANT 0/31.5</t>
  </si>
  <si>
    <t>TRANS SOTA</t>
  </si>
  <si>
    <t>07:44:07</t>
  </si>
  <si>
    <t>76060/23</t>
  </si>
  <si>
    <t>5772D40</t>
  </si>
  <si>
    <t>07:52:03</t>
  </si>
  <si>
    <t>76061/23</t>
  </si>
  <si>
    <t>25117A72</t>
  </si>
  <si>
    <t>TRANS DOUBLE VOIS</t>
  </si>
  <si>
    <t>07:59:38</t>
  </si>
  <si>
    <t>76062/23</t>
  </si>
  <si>
    <t>21427B40</t>
  </si>
  <si>
    <t>08:06:05</t>
  </si>
  <si>
    <t>76063/23</t>
  </si>
  <si>
    <t>29377B40</t>
  </si>
  <si>
    <t>08:16:37</t>
  </si>
  <si>
    <t>76064/23</t>
  </si>
  <si>
    <t>79956B40</t>
  </si>
  <si>
    <t xml:space="preserve"> </t>
  </si>
  <si>
    <t>08:25:35</t>
  </si>
  <si>
    <t>76065/23</t>
  </si>
  <si>
    <t>49227B40</t>
  </si>
  <si>
    <t>FOURNISSEUR GENERAL MAROCAIN</t>
  </si>
  <si>
    <t>09:06:55</t>
  </si>
  <si>
    <t>76066/23</t>
  </si>
  <si>
    <t>37890B26</t>
  </si>
  <si>
    <t>T.G BERRAHAL</t>
  </si>
  <si>
    <t>GNA 0/31.5</t>
  </si>
  <si>
    <t>BERHIMA TRANS</t>
  </si>
  <si>
    <t>CHANTIER T.G.B ZOUADA</t>
  </si>
  <si>
    <t>09:08:24</t>
  </si>
  <si>
    <t>76067/23</t>
  </si>
  <si>
    <t>24015A42</t>
  </si>
  <si>
    <t>09:22:07</t>
  </si>
  <si>
    <t>76068/23</t>
  </si>
  <si>
    <t>158A75</t>
  </si>
  <si>
    <t>10:00:04</t>
  </si>
  <si>
    <t>76069/23</t>
  </si>
  <si>
    <t>12854A44</t>
  </si>
  <si>
    <t>10:28:35</t>
  </si>
  <si>
    <t>76070/23</t>
  </si>
  <si>
    <t>10:37:51</t>
  </si>
  <si>
    <t>76071/23</t>
  </si>
  <si>
    <t>13487A40</t>
  </si>
  <si>
    <t>10:59:14</t>
  </si>
  <si>
    <t>76072/23</t>
  </si>
  <si>
    <t>11:25:10</t>
  </si>
  <si>
    <t>76073/23</t>
  </si>
  <si>
    <t>90516A40</t>
  </si>
  <si>
    <t>VILLA MARIN TRANS</t>
  </si>
  <si>
    <t>11:35:54</t>
  </si>
  <si>
    <t>76074/23</t>
  </si>
  <si>
    <t>29376B40</t>
  </si>
  <si>
    <t>11:45:07</t>
  </si>
  <si>
    <t>76075/23</t>
  </si>
  <si>
    <t>12:09:00</t>
  </si>
  <si>
    <t>76076/23</t>
  </si>
  <si>
    <t>12:18:48</t>
  </si>
  <si>
    <t>76077/23</t>
  </si>
  <si>
    <t>12:22:56</t>
  </si>
  <si>
    <t>76078/23</t>
  </si>
  <si>
    <t>73187B40</t>
  </si>
  <si>
    <t>12:31:18</t>
  </si>
  <si>
    <t>76079/23</t>
  </si>
  <si>
    <t>51140H1</t>
  </si>
  <si>
    <t>12:41:13</t>
  </si>
  <si>
    <t>76080/23</t>
  </si>
  <si>
    <t>12:47:12</t>
  </si>
  <si>
    <t>76081/23</t>
  </si>
  <si>
    <t>12:55:21</t>
  </si>
  <si>
    <t>76082/23</t>
  </si>
  <si>
    <t>53561B40</t>
  </si>
  <si>
    <t>12:59:23</t>
  </si>
  <si>
    <t>76083/23</t>
  </si>
  <si>
    <t>30221A44</t>
  </si>
  <si>
    <t>14:48:48</t>
  </si>
  <si>
    <t>76084/23</t>
  </si>
  <si>
    <t>26361A40</t>
  </si>
  <si>
    <t>14:51:34</t>
  </si>
  <si>
    <t>76085/23</t>
  </si>
  <si>
    <t>8509A75</t>
  </si>
  <si>
    <t>15:00:28</t>
  </si>
  <si>
    <t>76086/23</t>
  </si>
  <si>
    <t>4915A41</t>
  </si>
  <si>
    <t>15:18:23</t>
  </si>
  <si>
    <t>76087/23</t>
  </si>
  <si>
    <t>15:45:29</t>
  </si>
  <si>
    <t>76088/23</t>
  </si>
  <si>
    <t>16:12:42</t>
  </si>
  <si>
    <t>76090/23</t>
  </si>
  <si>
    <t>06:24:01</t>
  </si>
  <si>
    <t>76092/23</t>
  </si>
  <si>
    <t>06:32:30</t>
  </si>
  <si>
    <t>76093/23</t>
  </si>
  <si>
    <t>06:40:19</t>
  </si>
  <si>
    <t>76094/23</t>
  </si>
  <si>
    <t>06:53:48</t>
  </si>
  <si>
    <t>76095/23</t>
  </si>
  <si>
    <t>CIMAT</t>
  </si>
  <si>
    <t>CAB TANGER 1</t>
  </si>
  <si>
    <t>07:05:55</t>
  </si>
  <si>
    <t>76096/23</t>
  </si>
  <si>
    <t>07:30:17</t>
  </si>
  <si>
    <t>76097/23</t>
  </si>
  <si>
    <t>07:43:47</t>
  </si>
  <si>
    <t>76098/23</t>
  </si>
  <si>
    <t>5240A75</t>
  </si>
  <si>
    <t>07:46:35</t>
  </si>
  <si>
    <t>76099/23</t>
  </si>
  <si>
    <t>70577D6</t>
  </si>
  <si>
    <t>08:21:32</t>
  </si>
  <si>
    <t>76100/23</t>
  </si>
  <si>
    <t>08:38:05</t>
  </si>
  <si>
    <t>76101/23</t>
  </si>
  <si>
    <t>30187B40</t>
  </si>
  <si>
    <t>08:41:40</t>
  </si>
  <si>
    <t>76102/23</t>
  </si>
  <si>
    <t>65387A40</t>
  </si>
  <si>
    <t>09:05:48</t>
  </si>
  <si>
    <t>76103/23</t>
  </si>
  <si>
    <t>10804A42</t>
  </si>
  <si>
    <t>LTS LOGISTIC TRANSPORT</t>
  </si>
  <si>
    <t>09:38:31</t>
  </si>
  <si>
    <t>76104/23</t>
  </si>
  <si>
    <t>ANDAGAL</t>
  </si>
  <si>
    <t>CENTRAL TANGER</t>
  </si>
  <si>
    <t>10:02:28</t>
  </si>
  <si>
    <t>76105/23</t>
  </si>
  <si>
    <t>10:26:25</t>
  </si>
  <si>
    <t>76106/23</t>
  </si>
  <si>
    <t>10:42:59</t>
  </si>
  <si>
    <t>76107/23</t>
  </si>
  <si>
    <t>11:28:33</t>
  </si>
  <si>
    <t>76108/23</t>
  </si>
  <si>
    <t>21631A33</t>
  </si>
  <si>
    <t>11:34:19</t>
  </si>
  <si>
    <t>76109/23</t>
  </si>
  <si>
    <t>11:45:32</t>
  </si>
  <si>
    <t>76110/23</t>
  </si>
  <si>
    <t>11:54:18</t>
  </si>
  <si>
    <t>76111/23</t>
  </si>
  <si>
    <t>12:04:23</t>
  </si>
  <si>
    <t>76112/23</t>
  </si>
  <si>
    <t>62867B40</t>
  </si>
  <si>
    <t>12:20:37</t>
  </si>
  <si>
    <t>76113/23</t>
  </si>
  <si>
    <t>87785B40</t>
  </si>
  <si>
    <t>DRZ TRANS</t>
  </si>
  <si>
    <t>12:36:26</t>
  </si>
  <si>
    <t>76114/23</t>
  </si>
  <si>
    <t>12:48:08</t>
  </si>
  <si>
    <t>76115/23</t>
  </si>
  <si>
    <t>13:04:41</t>
  </si>
  <si>
    <t>76116/23</t>
  </si>
  <si>
    <t>13:06:33</t>
  </si>
  <si>
    <t>76117/23</t>
  </si>
  <si>
    <t>13:32:01</t>
  </si>
  <si>
    <t>76118/23</t>
  </si>
  <si>
    <t>13916D40</t>
  </si>
  <si>
    <t>13:48:52</t>
  </si>
  <si>
    <t>76119/23</t>
  </si>
  <si>
    <t>14:50:31</t>
  </si>
  <si>
    <t>76120/23</t>
  </si>
  <si>
    <t>14:51:50</t>
  </si>
  <si>
    <t>76121/23</t>
  </si>
  <si>
    <t>15:30:05</t>
  </si>
  <si>
    <t>76122/23</t>
  </si>
  <si>
    <t>4704A43</t>
  </si>
  <si>
    <t>15:57:21</t>
  </si>
  <si>
    <t>76123/23</t>
  </si>
  <si>
    <t>16:05:57</t>
  </si>
  <si>
    <t>76124/23</t>
  </si>
  <si>
    <t>16:23:04</t>
  </si>
  <si>
    <t>76125/23</t>
  </si>
  <si>
    <t>16:31:18</t>
  </si>
  <si>
    <t>76126/23</t>
  </si>
  <si>
    <t>33401A44</t>
  </si>
  <si>
    <t>06:22:18</t>
  </si>
  <si>
    <t>76127/23</t>
  </si>
  <si>
    <t>06:29:31</t>
  </si>
  <si>
    <t>76128/23</t>
  </si>
  <si>
    <t>06:41:14</t>
  </si>
  <si>
    <t>76129/23</t>
  </si>
  <si>
    <t>10812D40</t>
  </si>
  <si>
    <t>CA TRANS</t>
  </si>
  <si>
    <t>tv315</t>
  </si>
  <si>
    <t>06:48:59</t>
  </si>
  <si>
    <t>76130/23</t>
  </si>
  <si>
    <t>07:00:02</t>
  </si>
  <si>
    <t>76131/23</t>
  </si>
  <si>
    <t>07:26:56</t>
  </si>
  <si>
    <t>76132/23</t>
  </si>
  <si>
    <t>07:33:44</t>
  </si>
  <si>
    <t>76133/23</t>
  </si>
  <si>
    <t>07:41:28</t>
  </si>
  <si>
    <t>76134/23</t>
  </si>
  <si>
    <t>07:47:30</t>
  </si>
  <si>
    <t>76135/23</t>
  </si>
  <si>
    <t>16947B40</t>
  </si>
  <si>
    <t>07:57:10</t>
  </si>
  <si>
    <t>76136/23</t>
  </si>
  <si>
    <t>08:04:38</t>
  </si>
  <si>
    <t>76137/23</t>
  </si>
  <si>
    <t>08:12:33</t>
  </si>
  <si>
    <t>76138/23</t>
  </si>
  <si>
    <t>12446B40</t>
  </si>
  <si>
    <t>08:24:00</t>
  </si>
  <si>
    <t>76139/23</t>
  </si>
  <si>
    <t>08:28:18</t>
  </si>
  <si>
    <t>76140/23</t>
  </si>
  <si>
    <t>08:35:54</t>
  </si>
  <si>
    <t>76141/23</t>
  </si>
  <si>
    <t>08:56:25</t>
  </si>
  <si>
    <t>76142/23</t>
  </si>
  <si>
    <t>09:05:58</t>
  </si>
  <si>
    <t>76143/23</t>
  </si>
  <si>
    <t>09:27:50</t>
  </si>
  <si>
    <t>76144/23</t>
  </si>
  <si>
    <t>10:13:16</t>
  </si>
  <si>
    <t>76145/23</t>
  </si>
  <si>
    <t>10:23:45</t>
  </si>
  <si>
    <t>76146/23</t>
  </si>
  <si>
    <t>10:28:32</t>
  </si>
  <si>
    <t>76147/23</t>
  </si>
  <si>
    <t>10:32:47</t>
  </si>
  <si>
    <t>76148/23</t>
  </si>
  <si>
    <t>31598A44</t>
  </si>
  <si>
    <t>10:38:54</t>
  </si>
  <si>
    <t>76149/23</t>
  </si>
  <si>
    <t>11:05:46</t>
  </si>
  <si>
    <t>76150/23</t>
  </si>
  <si>
    <t>Gr2</t>
  </si>
  <si>
    <t>GRAVETTE G2</t>
  </si>
  <si>
    <t>11:29:37</t>
  </si>
  <si>
    <t>76151/23</t>
  </si>
  <si>
    <t>92973B40</t>
  </si>
  <si>
    <t>11:39:14</t>
  </si>
  <si>
    <t>76152/23</t>
  </si>
  <si>
    <t>92059A40</t>
  </si>
  <si>
    <t>11:55:30</t>
  </si>
  <si>
    <t>76153/23</t>
  </si>
  <si>
    <t>12:09:24</t>
  </si>
  <si>
    <t>76154/23</t>
  </si>
  <si>
    <t>12:29:46</t>
  </si>
  <si>
    <t>76156/23</t>
  </si>
  <si>
    <t>12:38:54</t>
  </si>
  <si>
    <t>76157/23</t>
  </si>
  <si>
    <t>en espece</t>
  </si>
  <si>
    <t>13:26:09</t>
  </si>
  <si>
    <t>76159/23</t>
  </si>
  <si>
    <t>13:44:59</t>
  </si>
  <si>
    <t>76161/23</t>
  </si>
  <si>
    <t>14:33:07</t>
  </si>
  <si>
    <t>76162/23</t>
  </si>
  <si>
    <t>14:50:57</t>
  </si>
  <si>
    <t>76163/23</t>
  </si>
  <si>
    <t>14:56:21</t>
  </si>
  <si>
    <t>76164/23</t>
  </si>
  <si>
    <t>15:02:55</t>
  </si>
  <si>
    <t>76165/23</t>
  </si>
  <si>
    <t>SOCOLE ABDELGHANI</t>
  </si>
  <si>
    <t>MEFI TRANS</t>
  </si>
  <si>
    <t>MELOUSSA</t>
  </si>
  <si>
    <t>15:42:30</t>
  </si>
  <si>
    <t>76166/23</t>
  </si>
  <si>
    <t>tv060</t>
  </si>
  <si>
    <t>TOUT-VENANT 0/60</t>
  </si>
  <si>
    <t>15:50:28</t>
  </si>
  <si>
    <t>76167/23</t>
  </si>
  <si>
    <t>16:05:28</t>
  </si>
  <si>
    <t>76168/23</t>
  </si>
  <si>
    <t>16:26:10</t>
  </si>
  <si>
    <t>76170/23</t>
  </si>
  <si>
    <t>16:37:40</t>
  </si>
  <si>
    <t>76171/23</t>
  </si>
  <si>
    <t>16:40:09</t>
  </si>
  <si>
    <t>76172/23</t>
  </si>
  <si>
    <t>16:46:10</t>
  </si>
  <si>
    <t>76173/23</t>
  </si>
  <si>
    <t>06:31:13</t>
  </si>
  <si>
    <t>76174/23</t>
  </si>
  <si>
    <t>06:40:12</t>
  </si>
  <si>
    <t>76175/23</t>
  </si>
  <si>
    <t>06:47:53</t>
  </si>
  <si>
    <t>76176/23</t>
  </si>
  <si>
    <t>06:56:48</t>
  </si>
  <si>
    <t>76177/23</t>
  </si>
  <si>
    <t>07:03:06</t>
  </si>
  <si>
    <t>76178/23</t>
  </si>
  <si>
    <t>07:25:58</t>
  </si>
  <si>
    <t>76179/23</t>
  </si>
  <si>
    <t>6908D40</t>
  </si>
  <si>
    <t>07:31:28</t>
  </si>
  <si>
    <t>76180/23</t>
  </si>
  <si>
    <t>07:43:26</t>
  </si>
  <si>
    <t>76181/23</t>
  </si>
  <si>
    <t>07:50:46</t>
  </si>
  <si>
    <t>76182/23</t>
  </si>
  <si>
    <t>08:03:22</t>
  </si>
  <si>
    <t>76183/23</t>
  </si>
  <si>
    <t>08:13:00</t>
  </si>
  <si>
    <t>76184/23</t>
  </si>
  <si>
    <t>97970B40</t>
  </si>
  <si>
    <t>08:52:42</t>
  </si>
  <si>
    <t>76185/23</t>
  </si>
  <si>
    <t>CAB TANGER 2</t>
  </si>
  <si>
    <t>09:36:28</t>
  </si>
  <si>
    <t>76186/23</t>
  </si>
  <si>
    <t>09:57:53</t>
  </si>
  <si>
    <t>76187/23</t>
  </si>
  <si>
    <t>10:06:04</t>
  </si>
  <si>
    <t>76188/23</t>
  </si>
  <si>
    <t>11:22:49</t>
  </si>
  <si>
    <t>76189/23</t>
  </si>
  <si>
    <t>11:36:56</t>
  </si>
  <si>
    <t>76190/23</t>
  </si>
  <si>
    <t>1286D1</t>
  </si>
  <si>
    <t>11:43:31</t>
  </si>
  <si>
    <t>76191/23</t>
  </si>
  <si>
    <t>2158A32</t>
  </si>
  <si>
    <t>11:50:34</t>
  </si>
  <si>
    <t>76192/23</t>
  </si>
  <si>
    <t>11:53:20</t>
  </si>
  <si>
    <t>76193/23</t>
  </si>
  <si>
    <t>12:14:09</t>
  </si>
  <si>
    <t>76194/23</t>
  </si>
  <si>
    <t>12:24:39</t>
  </si>
  <si>
    <t>76195/23</t>
  </si>
  <si>
    <t>12:31:58</t>
  </si>
  <si>
    <t>76196/23</t>
  </si>
  <si>
    <t>12:55:08</t>
  </si>
  <si>
    <t>76197/23</t>
  </si>
  <si>
    <t>13:44:13</t>
  </si>
  <si>
    <t>76198/23</t>
  </si>
  <si>
    <t>13:56:00</t>
  </si>
  <si>
    <t>76199/23</t>
  </si>
  <si>
    <t>13:58:11</t>
  </si>
  <si>
    <t>76200/23</t>
  </si>
  <si>
    <t>14:05:04</t>
  </si>
  <si>
    <t>76201/23</t>
  </si>
  <si>
    <t>14:31:17</t>
  </si>
  <si>
    <t>76202/23</t>
  </si>
  <si>
    <t>15:14:42</t>
  </si>
  <si>
    <t>76203/23</t>
  </si>
  <si>
    <t>15:26:57</t>
  </si>
  <si>
    <t>76204/23</t>
  </si>
  <si>
    <t>15:52:05</t>
  </si>
  <si>
    <t>76205/23</t>
  </si>
  <si>
    <t>16:11:03</t>
  </si>
  <si>
    <t>76206/23</t>
  </si>
  <si>
    <t>16:34:58</t>
  </si>
  <si>
    <t>76207/23</t>
  </si>
  <si>
    <t>00:26:39</t>
  </si>
  <si>
    <t>76208/23</t>
  </si>
  <si>
    <t>00:48:00</t>
  </si>
  <si>
    <t>76209/23</t>
  </si>
  <si>
    <t>29630b40</t>
  </si>
  <si>
    <t>00:39:56</t>
  </si>
  <si>
    <t>76210/23</t>
  </si>
  <si>
    <t>76211/23</t>
  </si>
  <si>
    <t>00:53:47</t>
  </si>
  <si>
    <t>76212/23</t>
  </si>
  <si>
    <t>01:05:29</t>
  </si>
  <si>
    <t>76213/23</t>
  </si>
  <si>
    <t>00:49:00</t>
  </si>
  <si>
    <t>76214/23</t>
  </si>
  <si>
    <t>00:28:05</t>
  </si>
  <si>
    <t>76215/23</t>
  </si>
  <si>
    <t>00:17:17</t>
  </si>
  <si>
    <t>76216/23</t>
  </si>
  <si>
    <t>00:15:55</t>
  </si>
  <si>
    <t>76217/23</t>
  </si>
  <si>
    <t>00:44:59</t>
  </si>
  <si>
    <t>76218/23</t>
  </si>
  <si>
    <t>01:12:49</t>
  </si>
  <si>
    <t>76219/23</t>
  </si>
  <si>
    <t>00:17:37</t>
  </si>
  <si>
    <t>76220/23</t>
  </si>
  <si>
    <t>00:14:42</t>
  </si>
  <si>
    <t>76221/23</t>
  </si>
  <si>
    <t>00:11:41</t>
  </si>
  <si>
    <t>76222/23</t>
  </si>
  <si>
    <t>26210A45</t>
  </si>
  <si>
    <t>00:23:58</t>
  </si>
  <si>
    <t>76223/23</t>
  </si>
  <si>
    <t>00:17:14</t>
  </si>
  <si>
    <t>76224/23</t>
  </si>
  <si>
    <t>00:13:44</t>
  </si>
  <si>
    <t>76225/23</t>
  </si>
  <si>
    <t>00:38:12</t>
  </si>
  <si>
    <t>76226/23</t>
  </si>
  <si>
    <t>00:16:03</t>
  </si>
  <si>
    <t>76227/23</t>
  </si>
  <si>
    <t>2285A41</t>
  </si>
  <si>
    <t>00:11:55</t>
  </si>
  <si>
    <t>76228/23</t>
  </si>
  <si>
    <t>00:11:08</t>
  </si>
  <si>
    <t>76229/23</t>
  </si>
  <si>
    <t>00:07:40</t>
  </si>
  <si>
    <t>76231/23</t>
  </si>
  <si>
    <t>00:12:20</t>
  </si>
  <si>
    <t>76232/23</t>
  </si>
  <si>
    <t>00:14:40</t>
  </si>
  <si>
    <t>76233/23</t>
  </si>
  <si>
    <t>00:11:39</t>
  </si>
  <si>
    <t>76234/23</t>
  </si>
  <si>
    <t>10:00:16</t>
  </si>
  <si>
    <t>76235/23</t>
  </si>
  <si>
    <t>25695b40</t>
  </si>
  <si>
    <t>00:14:58</t>
  </si>
  <si>
    <t>76236/23</t>
  </si>
  <si>
    <t>00:23:52</t>
  </si>
  <si>
    <t>76237/23</t>
  </si>
  <si>
    <t>00:32:13</t>
  </si>
  <si>
    <t>76238/23</t>
  </si>
  <si>
    <t>00:42:23</t>
  </si>
  <si>
    <t>76239/23</t>
  </si>
  <si>
    <t>00:47:50</t>
  </si>
  <si>
    <t>76240/23</t>
  </si>
  <si>
    <t>00:54:56</t>
  </si>
  <si>
    <t>76241/23</t>
  </si>
  <si>
    <t>01:01:12</t>
  </si>
  <si>
    <t>76242/23</t>
  </si>
  <si>
    <t>00:43:29</t>
  </si>
  <si>
    <t>76243/23</t>
  </si>
  <si>
    <t>00:15:29</t>
  </si>
  <si>
    <t>76244/23</t>
  </si>
  <si>
    <t>00:11:23</t>
  </si>
  <si>
    <t>76245/23</t>
  </si>
  <si>
    <t>00:15:43</t>
  </si>
  <si>
    <t>76246/23</t>
  </si>
  <si>
    <t>17376A51</t>
  </si>
  <si>
    <t>00:18:05</t>
  </si>
  <si>
    <t>76247/23</t>
  </si>
  <si>
    <t>00:11:16</t>
  </si>
  <si>
    <t>76248/23</t>
  </si>
  <si>
    <t>00:05:50</t>
  </si>
  <si>
    <t>76249/23</t>
  </si>
  <si>
    <t>00:09:52</t>
  </si>
  <si>
    <t>76250/23</t>
  </si>
  <si>
    <t>00:10:01</t>
  </si>
  <si>
    <t>76251/23</t>
  </si>
  <si>
    <t>1560A45</t>
  </si>
  <si>
    <t>00:11:17</t>
  </si>
  <si>
    <t>76252/23</t>
  </si>
  <si>
    <t>00:11:11</t>
  </si>
  <si>
    <t>76253/23</t>
  </si>
  <si>
    <t>00:12:39</t>
  </si>
  <si>
    <t>76254/23</t>
  </si>
  <si>
    <t>00:13:50</t>
  </si>
  <si>
    <t>76255/23</t>
  </si>
  <si>
    <t>00:14:01</t>
  </si>
  <si>
    <t>76256/23</t>
  </si>
  <si>
    <t>00:19:21</t>
  </si>
  <si>
    <t>76257/23</t>
  </si>
  <si>
    <t>00:25:56</t>
  </si>
  <si>
    <t>76258/23</t>
  </si>
  <si>
    <t>00:14:26</t>
  </si>
  <si>
    <t>76259/23</t>
  </si>
  <si>
    <t>00:13:34</t>
  </si>
  <si>
    <t>76261/23</t>
  </si>
  <si>
    <t>74489B40</t>
  </si>
  <si>
    <t>00:28:03</t>
  </si>
  <si>
    <t>76264/23</t>
  </si>
  <si>
    <t>00:10:09</t>
  </si>
  <si>
    <t>76266/23</t>
  </si>
  <si>
    <t>00:15:59</t>
  </si>
  <si>
    <t>76268/23</t>
  </si>
  <si>
    <t>00:07:29</t>
  </si>
  <si>
    <t>76269/23</t>
  </si>
  <si>
    <t>00:13:43</t>
  </si>
  <si>
    <t>76270/23</t>
  </si>
  <si>
    <t>06:37:03</t>
  </si>
  <si>
    <t>76271/23</t>
  </si>
  <si>
    <t>76272/23</t>
  </si>
  <si>
    <t>07:04:58</t>
  </si>
  <si>
    <t>76273/23</t>
  </si>
  <si>
    <t>07:14:25</t>
  </si>
  <si>
    <t>76274/23</t>
  </si>
  <si>
    <t>07:48:18</t>
  </si>
  <si>
    <t>76275/23</t>
  </si>
  <si>
    <t>08:02:29</t>
  </si>
  <si>
    <t>76276/23</t>
  </si>
  <si>
    <t>08:57:41</t>
  </si>
  <si>
    <t>76277/23</t>
  </si>
  <si>
    <t>10:01:10</t>
  </si>
  <si>
    <t>76279/23</t>
  </si>
  <si>
    <t>10:19:53</t>
  </si>
  <si>
    <t>76280/23</t>
  </si>
  <si>
    <t>10:31:12</t>
  </si>
  <si>
    <t>76281/23</t>
  </si>
  <si>
    <t>11:15:25</t>
  </si>
  <si>
    <t>76282/23</t>
  </si>
  <si>
    <t>11:24:28</t>
  </si>
  <si>
    <t>76283/23</t>
  </si>
  <si>
    <t>11:33:49</t>
  </si>
  <si>
    <t>76284/23</t>
  </si>
  <si>
    <t>11:44:38</t>
  </si>
  <si>
    <t>76285/23</t>
  </si>
  <si>
    <t>12:09:30</t>
  </si>
  <si>
    <t>76286/23</t>
  </si>
  <si>
    <t>4894A41</t>
  </si>
  <si>
    <t>13:25:49</t>
  </si>
  <si>
    <t>76287/23</t>
  </si>
  <si>
    <t>13:50:08</t>
  </si>
  <si>
    <t>76288/23</t>
  </si>
  <si>
    <t>14:57:14</t>
  </si>
  <si>
    <t>76289/23</t>
  </si>
  <si>
    <t>15:05:06</t>
  </si>
  <si>
    <t>76290/23</t>
  </si>
  <si>
    <t>15:12:03</t>
  </si>
  <si>
    <t>76291/23</t>
  </si>
  <si>
    <t>15:18:47</t>
  </si>
  <si>
    <t>76292/23</t>
  </si>
  <si>
    <t>15:31:44</t>
  </si>
  <si>
    <t>76293/23</t>
  </si>
  <si>
    <t>15:36:56</t>
  </si>
  <si>
    <t>76294/23</t>
  </si>
  <si>
    <t>16:00:49</t>
  </si>
  <si>
    <t>76295/23</t>
  </si>
  <si>
    <t>31836A34</t>
  </si>
  <si>
    <t>16:13:10</t>
  </si>
  <si>
    <t>76296/23</t>
  </si>
  <si>
    <t>16598A44</t>
  </si>
  <si>
    <t>06:27:02</t>
  </si>
  <si>
    <t>76297/23</t>
  </si>
  <si>
    <t>06:33:20</t>
  </si>
  <si>
    <t>76298/23</t>
  </si>
  <si>
    <t>06:48:06</t>
  </si>
  <si>
    <t>76299/23</t>
  </si>
  <si>
    <t>07:03:37</t>
  </si>
  <si>
    <t>76300/23</t>
  </si>
  <si>
    <t>GNA31</t>
  </si>
  <si>
    <t>07:32:37</t>
  </si>
  <si>
    <t>76301/23</t>
  </si>
  <si>
    <t>08:00:18</t>
  </si>
  <si>
    <t>76302/23</t>
  </si>
  <si>
    <t>08:07:39</t>
  </si>
  <si>
    <t>76303/23</t>
  </si>
  <si>
    <t>08:15:50</t>
  </si>
  <si>
    <t>76304/23</t>
  </si>
  <si>
    <t>08:21:36</t>
  </si>
  <si>
    <t>76305/23</t>
  </si>
  <si>
    <t>09:04:56</t>
  </si>
  <si>
    <t>76306/23</t>
  </si>
  <si>
    <t>09:59:36</t>
  </si>
  <si>
    <t>76307/23</t>
  </si>
  <si>
    <t>10:06:41</t>
  </si>
  <si>
    <t>76308/23</t>
  </si>
  <si>
    <t>10:13:32</t>
  </si>
  <si>
    <t>76309/23</t>
  </si>
  <si>
    <t>10:23:43</t>
  </si>
  <si>
    <t>76310/23</t>
  </si>
  <si>
    <t>11:00:11</t>
  </si>
  <si>
    <t>76312/23</t>
  </si>
  <si>
    <t>11:30:44</t>
  </si>
  <si>
    <t>76313/23</t>
  </si>
  <si>
    <t>11:47:26</t>
  </si>
  <si>
    <t>76314/23</t>
  </si>
  <si>
    <t>12:07:14</t>
  </si>
  <si>
    <t>76315/23</t>
  </si>
  <si>
    <t>80272B40</t>
  </si>
  <si>
    <t>Tv</t>
  </si>
  <si>
    <t>12:10:57</t>
  </si>
  <si>
    <t>76316/23</t>
  </si>
  <si>
    <t>12:17:38</t>
  </si>
  <si>
    <t>76317/23</t>
  </si>
  <si>
    <t>12:20:57</t>
  </si>
  <si>
    <t>76318/23</t>
  </si>
  <si>
    <t>21957D1</t>
  </si>
  <si>
    <t>13:19:16</t>
  </si>
  <si>
    <t>76319/23</t>
  </si>
  <si>
    <t>13:29:33</t>
  </si>
  <si>
    <t>76320/23</t>
  </si>
  <si>
    <t>13:41:49</t>
  </si>
  <si>
    <t>76321/23</t>
  </si>
  <si>
    <t>13:49:16</t>
  </si>
  <si>
    <t>76322/23</t>
  </si>
  <si>
    <t>13:56:26</t>
  </si>
  <si>
    <t>76323/23</t>
  </si>
  <si>
    <t>14:00:42</t>
  </si>
  <si>
    <t>76324/23</t>
  </si>
  <si>
    <t>21161A44</t>
  </si>
  <si>
    <t>14:06:54</t>
  </si>
  <si>
    <t>76325/23</t>
  </si>
  <si>
    <t>14:44:46</t>
  </si>
  <si>
    <t>76326/23</t>
  </si>
  <si>
    <t>14:53:01</t>
  </si>
  <si>
    <t>76327/23</t>
  </si>
  <si>
    <t>15:01:11</t>
  </si>
  <si>
    <t>76328/23</t>
  </si>
  <si>
    <t>16:38:22</t>
  </si>
  <si>
    <t>76329/23</t>
  </si>
  <si>
    <t>06:30:22</t>
  </si>
  <si>
    <t>76330/23</t>
  </si>
  <si>
    <t>06:45:29</t>
  </si>
  <si>
    <t>76331/23</t>
  </si>
  <si>
    <t>06:47:35</t>
  </si>
  <si>
    <t>76332/23</t>
  </si>
  <si>
    <t>2681D40</t>
  </si>
  <si>
    <t>***</t>
  </si>
  <si>
    <t>MIGHTY MACHINERY</t>
  </si>
  <si>
    <t>06:57:45</t>
  </si>
  <si>
    <t>76333/23</t>
  </si>
  <si>
    <t>07:06:28</t>
  </si>
  <si>
    <t>76334/23</t>
  </si>
  <si>
    <t>07:16:53</t>
  </si>
  <si>
    <t>76335/23</t>
  </si>
  <si>
    <t>07:25:37</t>
  </si>
  <si>
    <t>76336/23</t>
  </si>
  <si>
    <t>07:35:10</t>
  </si>
  <si>
    <t>76337/23</t>
  </si>
  <si>
    <t>07:52:43</t>
  </si>
  <si>
    <t>76338/23</t>
  </si>
  <si>
    <t>08:06:28</t>
  </si>
  <si>
    <t>76339/23</t>
  </si>
  <si>
    <t>08:21:12</t>
  </si>
  <si>
    <t>76340/23</t>
  </si>
  <si>
    <t>08:42:29</t>
  </si>
  <si>
    <t>76341/23</t>
  </si>
  <si>
    <t>09:34:10</t>
  </si>
  <si>
    <t>76342/23</t>
  </si>
  <si>
    <t>10:10:47</t>
  </si>
  <si>
    <t>76343/23</t>
  </si>
  <si>
    <t>10:14:44</t>
  </si>
  <si>
    <t>76344/23</t>
  </si>
  <si>
    <t>10:29:07</t>
  </si>
  <si>
    <t>76346/23</t>
  </si>
  <si>
    <t>10:53:34</t>
  </si>
  <si>
    <t>76347/23</t>
  </si>
  <si>
    <t>11:07:21</t>
  </si>
  <si>
    <t>76348/23</t>
  </si>
  <si>
    <t>11:45:01</t>
  </si>
  <si>
    <t>76349/23</t>
  </si>
  <si>
    <t>11:55:53</t>
  </si>
  <si>
    <t>76350/23</t>
  </si>
  <si>
    <t>12:03:25</t>
  </si>
  <si>
    <t>76351/23</t>
  </si>
  <si>
    <t>12:10:30</t>
  </si>
  <si>
    <t>76352/23</t>
  </si>
  <si>
    <t>12:19:44</t>
  </si>
  <si>
    <t>76353/23</t>
  </si>
  <si>
    <t>12:51:10</t>
  </si>
  <si>
    <t>76354/23</t>
  </si>
  <si>
    <t>13:59:12</t>
  </si>
  <si>
    <t>76355/23</t>
  </si>
  <si>
    <t>14:13:33</t>
  </si>
  <si>
    <t>76356/23</t>
  </si>
  <si>
    <t>14:31:30</t>
  </si>
  <si>
    <t>76357/23</t>
  </si>
  <si>
    <t>14:47:35</t>
  </si>
  <si>
    <t>76358/23</t>
  </si>
  <si>
    <t>5628A62</t>
  </si>
  <si>
    <t>14:54:27</t>
  </si>
  <si>
    <t>76359/23</t>
  </si>
  <si>
    <t>15:23:23</t>
  </si>
  <si>
    <t>76360/23</t>
  </si>
  <si>
    <t>15:31:03</t>
  </si>
  <si>
    <t>76361/23</t>
  </si>
  <si>
    <t>15:40:10</t>
  </si>
  <si>
    <t>76362/23</t>
  </si>
  <si>
    <t>15:47:18</t>
  </si>
  <si>
    <t>76363/23</t>
  </si>
  <si>
    <t>16:48:22</t>
  </si>
  <si>
    <t>76364/23</t>
  </si>
  <si>
    <t>06:31:52</t>
  </si>
  <si>
    <t>76365/23</t>
  </si>
  <si>
    <t>06:40:42</t>
  </si>
  <si>
    <t>76366/23</t>
  </si>
  <si>
    <t>06:52:24</t>
  </si>
  <si>
    <t>76367/23</t>
  </si>
  <si>
    <t>06:56:53</t>
  </si>
  <si>
    <t>76368/23</t>
  </si>
  <si>
    <t>07:07:01</t>
  </si>
  <si>
    <t>76369/23</t>
  </si>
  <si>
    <t>07:16:29</t>
  </si>
  <si>
    <t>76370/23</t>
  </si>
  <si>
    <t>07:22:51</t>
  </si>
  <si>
    <t>76371/23</t>
  </si>
  <si>
    <t>07:37:30</t>
  </si>
  <si>
    <t>76372/23</t>
  </si>
  <si>
    <t>08:05:01</t>
  </si>
  <si>
    <t>76373/23</t>
  </si>
  <si>
    <t>08:12:52</t>
  </si>
  <si>
    <t>76374/23</t>
  </si>
  <si>
    <t>08:20:30</t>
  </si>
  <si>
    <t>76375/23</t>
  </si>
  <si>
    <t>08:31:16</t>
  </si>
  <si>
    <t>76376/23</t>
  </si>
  <si>
    <t>08:37:29</t>
  </si>
  <si>
    <t>76377/23</t>
  </si>
  <si>
    <t>09:09:20</t>
  </si>
  <si>
    <t>76378/23</t>
  </si>
  <si>
    <t>09:12:37</t>
  </si>
  <si>
    <t>76379/23</t>
  </si>
  <si>
    <t>09:27:39</t>
  </si>
  <si>
    <t>76380/23</t>
  </si>
  <si>
    <t>25695B40</t>
  </si>
  <si>
    <t>BRICOLAGE CHAHID</t>
  </si>
  <si>
    <t>09:47:08</t>
  </si>
  <si>
    <t>76381/23</t>
  </si>
  <si>
    <t>11430A25</t>
  </si>
  <si>
    <t>10:17:36</t>
  </si>
  <si>
    <t>76382/23</t>
  </si>
  <si>
    <t>10:21:27</t>
  </si>
  <si>
    <t>76383/23</t>
  </si>
  <si>
    <t>10:24:15</t>
  </si>
  <si>
    <t>76384/23</t>
  </si>
  <si>
    <t>10:34:28</t>
  </si>
  <si>
    <t>76385/23</t>
  </si>
  <si>
    <t>10:42:05</t>
  </si>
  <si>
    <t>76386/23</t>
  </si>
  <si>
    <t>10:59:25</t>
  </si>
  <si>
    <t>76387/23</t>
  </si>
  <si>
    <t>11:18:24</t>
  </si>
  <si>
    <t>76388/23</t>
  </si>
  <si>
    <t>98276A15</t>
  </si>
  <si>
    <t>KASAL TRAVEAUX</t>
  </si>
  <si>
    <t>11:37:46</t>
  </si>
  <si>
    <t>76390/23</t>
  </si>
  <si>
    <t>11:46:36</t>
  </si>
  <si>
    <t>76391/23</t>
  </si>
  <si>
    <t>11:57:55</t>
  </si>
  <si>
    <t>76392/23</t>
  </si>
  <si>
    <t>12:47:17</t>
  </si>
  <si>
    <t>76393/23</t>
  </si>
  <si>
    <t>13:27:46</t>
  </si>
  <si>
    <t>76394/23</t>
  </si>
  <si>
    <t>13:40:53</t>
  </si>
  <si>
    <t>76395/23</t>
  </si>
  <si>
    <t>14:30:45</t>
  </si>
  <si>
    <t>76396/23</t>
  </si>
  <si>
    <t>14:35:12</t>
  </si>
  <si>
    <t>76397/23</t>
  </si>
  <si>
    <t>14:46:56</t>
  </si>
  <si>
    <t>76398/23</t>
  </si>
  <si>
    <t>14:55:15</t>
  </si>
  <si>
    <t>76399/23</t>
  </si>
  <si>
    <t>15:03:21</t>
  </si>
  <si>
    <t>76400/23</t>
  </si>
  <si>
    <t>15:09:40</t>
  </si>
  <si>
    <t>76401/23</t>
  </si>
  <si>
    <t>15:15:47</t>
  </si>
  <si>
    <t>76402/23</t>
  </si>
  <si>
    <t>15:19:51</t>
  </si>
  <si>
    <t>76403/23</t>
  </si>
  <si>
    <t>15:33:53</t>
  </si>
  <si>
    <t>76404/23</t>
  </si>
  <si>
    <t>22424A45</t>
  </si>
  <si>
    <t>16:11:07</t>
  </si>
  <si>
    <t>76405/23</t>
  </si>
  <si>
    <t>16281B15</t>
  </si>
  <si>
    <t>16:15:42</t>
  </si>
  <si>
    <t>76406/23</t>
  </si>
  <si>
    <t>16:34:04</t>
  </si>
  <si>
    <t>76407/23</t>
  </si>
  <si>
    <t>06:29:40</t>
  </si>
  <si>
    <t>76408/23</t>
  </si>
  <si>
    <t>76409/23</t>
  </si>
  <si>
    <t>06:50:40</t>
  </si>
  <si>
    <t>76410/23</t>
  </si>
  <si>
    <t>06:59:08</t>
  </si>
  <si>
    <t>76411/23</t>
  </si>
  <si>
    <t>07:07:55</t>
  </si>
  <si>
    <t>76412/23</t>
  </si>
  <si>
    <t>07:20:20</t>
  </si>
  <si>
    <t>76413/23</t>
  </si>
  <si>
    <t>07:30:11</t>
  </si>
  <si>
    <t>76414/23</t>
  </si>
  <si>
    <t>08:19:12</t>
  </si>
  <si>
    <t>76415/23</t>
  </si>
  <si>
    <t>08:37:47</t>
  </si>
  <si>
    <t>76416/23</t>
  </si>
  <si>
    <t>08:53:35</t>
  </si>
  <si>
    <t>76417/23</t>
  </si>
  <si>
    <t>10:00:27</t>
  </si>
  <si>
    <t>76418/23</t>
  </si>
  <si>
    <t>10:44:38</t>
  </si>
  <si>
    <t>76419/23</t>
  </si>
  <si>
    <t>11:08:20</t>
  </si>
  <si>
    <t>76420/23</t>
  </si>
  <si>
    <t>11:28:09</t>
  </si>
  <si>
    <t>76421/23</t>
  </si>
  <si>
    <t>11:55:59</t>
  </si>
  <si>
    <t>76422/23</t>
  </si>
  <si>
    <t>12:05:07</t>
  </si>
  <si>
    <t>76423/23</t>
  </si>
  <si>
    <t>12:13:05</t>
  </si>
  <si>
    <t>76424/23</t>
  </si>
  <si>
    <t>13:12:45</t>
  </si>
  <si>
    <t>76425/23</t>
  </si>
  <si>
    <t>13:21:20</t>
  </si>
  <si>
    <t>76426/23</t>
  </si>
  <si>
    <t>13:25:58</t>
  </si>
  <si>
    <t>76427/23</t>
  </si>
  <si>
    <t>13:33:37</t>
  </si>
  <si>
    <t>76428/23</t>
  </si>
  <si>
    <t>13:40:23</t>
  </si>
  <si>
    <t>76429/23</t>
  </si>
  <si>
    <t>14:22:19</t>
  </si>
  <si>
    <t>76430/23</t>
  </si>
  <si>
    <t>14:27:18</t>
  </si>
  <si>
    <t>76431/23</t>
  </si>
  <si>
    <t>15:02:06</t>
  </si>
  <si>
    <t>76432/23</t>
  </si>
  <si>
    <t>22702A45</t>
  </si>
  <si>
    <t>15:05:37</t>
  </si>
  <si>
    <t>76433/23</t>
  </si>
  <si>
    <t>35862B40</t>
  </si>
  <si>
    <t>15:07:18</t>
  </si>
  <si>
    <t>76434/23</t>
  </si>
  <si>
    <t>15:37:48</t>
  </si>
  <si>
    <t>76435/23</t>
  </si>
  <si>
    <t>16:06:40</t>
  </si>
  <si>
    <t>76436/23</t>
  </si>
  <si>
    <t>16:46:22</t>
  </si>
  <si>
    <t>76437/23</t>
  </si>
  <si>
    <t>93977B40</t>
  </si>
  <si>
    <t>16:53:08</t>
  </si>
  <si>
    <t>76438/23</t>
  </si>
  <si>
    <t>06:34:19</t>
  </si>
  <si>
    <t>76439/23</t>
  </si>
  <si>
    <t>06:36:43</t>
  </si>
  <si>
    <t>76440/23</t>
  </si>
  <si>
    <t>06:49:17</t>
  </si>
  <si>
    <t>76441/23</t>
  </si>
  <si>
    <t>06:59:06</t>
  </si>
  <si>
    <t>76442/23</t>
  </si>
  <si>
    <t>07:04:56</t>
  </si>
  <si>
    <t>76443/23</t>
  </si>
  <si>
    <t>07:17:32</t>
  </si>
  <si>
    <t>76444/23</t>
  </si>
  <si>
    <t>07:24:31</t>
  </si>
  <si>
    <t>76445/23</t>
  </si>
  <si>
    <t>07:33:20</t>
  </si>
  <si>
    <t>76446/23</t>
  </si>
  <si>
    <t>07:39:18</t>
  </si>
  <si>
    <t>76447/23</t>
  </si>
  <si>
    <t>07:42:46</t>
  </si>
  <si>
    <t>76448/23</t>
  </si>
  <si>
    <t>07:53:54</t>
  </si>
  <si>
    <t>76449/23</t>
  </si>
  <si>
    <t>07:56:54</t>
  </si>
  <si>
    <t>76450/23</t>
  </si>
  <si>
    <t>07:59:36</t>
  </si>
  <si>
    <t>76451/23</t>
  </si>
  <si>
    <t>08:13:22</t>
  </si>
  <si>
    <t>76452/23</t>
  </si>
  <si>
    <t>08:28:14</t>
  </si>
  <si>
    <t>76453/23</t>
  </si>
  <si>
    <t>08:47:47</t>
  </si>
  <si>
    <t>76454/23</t>
  </si>
  <si>
    <t>08:51:51</t>
  </si>
  <si>
    <t>76455/23</t>
  </si>
  <si>
    <t>09:00:12</t>
  </si>
  <si>
    <t>76456/23</t>
  </si>
  <si>
    <t>21428B40</t>
  </si>
  <si>
    <t>09:22:55</t>
  </si>
  <si>
    <t>76457/23</t>
  </si>
  <si>
    <t>09:52:01</t>
  </si>
  <si>
    <t>76458/23</t>
  </si>
  <si>
    <t>10:09:48</t>
  </si>
  <si>
    <t>76459/23</t>
  </si>
  <si>
    <t>10:13:46</t>
  </si>
  <si>
    <t>76460/23</t>
  </si>
  <si>
    <t>10:19:22</t>
  </si>
  <si>
    <t>76461/23</t>
  </si>
  <si>
    <t>10:29:53</t>
  </si>
  <si>
    <t>76462/23</t>
  </si>
  <si>
    <t>40149A44</t>
  </si>
  <si>
    <t>GERAB</t>
  </si>
  <si>
    <t>MASNANA</t>
  </si>
  <si>
    <t>10:36:44</t>
  </si>
  <si>
    <t>76463/23</t>
  </si>
  <si>
    <t>11:13:57</t>
  </si>
  <si>
    <t>76464/23</t>
  </si>
  <si>
    <t>11:17:01</t>
  </si>
  <si>
    <t>76465/23</t>
  </si>
  <si>
    <t>11:43:45</t>
  </si>
  <si>
    <t>76466/23</t>
  </si>
  <si>
    <t>11:47:12</t>
  </si>
  <si>
    <t>76467/23</t>
  </si>
  <si>
    <t>12:00:34</t>
  </si>
  <si>
    <t>76468/23</t>
  </si>
  <si>
    <t xml:space="preserve">CENTRAL TANGER </t>
  </si>
  <si>
    <t>12:06:28</t>
  </si>
  <si>
    <t>76469/23</t>
  </si>
  <si>
    <t>12:13:07</t>
  </si>
  <si>
    <t>76470/23</t>
  </si>
  <si>
    <t>13:58:49</t>
  </si>
  <si>
    <t>76471/23</t>
  </si>
  <si>
    <t>14:07:27</t>
  </si>
  <si>
    <t>76472/23</t>
  </si>
  <si>
    <t>14:45:16</t>
  </si>
  <si>
    <t>76473/23</t>
  </si>
  <si>
    <t>15:02:49</t>
  </si>
  <si>
    <t>76474/23</t>
  </si>
  <si>
    <t>15:04:22</t>
  </si>
  <si>
    <t>76475/23</t>
  </si>
  <si>
    <t>15:15:26</t>
  </si>
  <si>
    <t>76476/23</t>
  </si>
  <si>
    <t>15:26:26</t>
  </si>
  <si>
    <t>76477/23</t>
  </si>
  <si>
    <t>15:46:17</t>
  </si>
  <si>
    <t>76478/23</t>
  </si>
  <si>
    <t>15:58:09</t>
  </si>
  <si>
    <t>76479/23</t>
  </si>
  <si>
    <t>3514A37</t>
  </si>
  <si>
    <t>16:16:36</t>
  </si>
  <si>
    <t>76480/23</t>
  </si>
  <si>
    <t>53432A40</t>
  </si>
  <si>
    <t>06:22:19</t>
  </si>
  <si>
    <t>76481/23</t>
  </si>
  <si>
    <t>06:32:51</t>
  </si>
  <si>
    <t>76482/23</t>
  </si>
  <si>
    <t>06:44:07</t>
  </si>
  <si>
    <t>76483/23</t>
  </si>
  <si>
    <t>06:53:10</t>
  </si>
  <si>
    <t>76484/23</t>
  </si>
  <si>
    <t>07:02:27</t>
  </si>
  <si>
    <t>76485/23</t>
  </si>
  <si>
    <t>07:12:28</t>
  </si>
  <si>
    <t>76486/23</t>
  </si>
  <si>
    <t>07:18:57</t>
  </si>
  <si>
    <t>76487/23</t>
  </si>
  <si>
    <t>07:25:46</t>
  </si>
  <si>
    <t>76488/23</t>
  </si>
  <si>
    <t>07:35:20</t>
  </si>
  <si>
    <t>76489/23</t>
  </si>
  <si>
    <t>07:40:39</t>
  </si>
  <si>
    <t>76490/23</t>
  </si>
  <si>
    <t>07:50:40</t>
  </si>
  <si>
    <t>76491/23</t>
  </si>
  <si>
    <t>07:53:22</t>
  </si>
  <si>
    <t>76492/23</t>
  </si>
  <si>
    <t>07:56:01</t>
  </si>
  <si>
    <t>76493/23</t>
  </si>
  <si>
    <t>08:05:57</t>
  </si>
  <si>
    <t>76494/23</t>
  </si>
  <si>
    <t>08:31:45</t>
  </si>
  <si>
    <t>76495/23</t>
  </si>
  <si>
    <t>10:05:28</t>
  </si>
  <si>
    <t>76496/23</t>
  </si>
  <si>
    <t>60750B40</t>
  </si>
  <si>
    <t>10:08:25</t>
  </si>
  <si>
    <t>76497/23</t>
  </si>
  <si>
    <t>10:12:56</t>
  </si>
  <si>
    <t>76498/23</t>
  </si>
  <si>
    <t>10:22:43</t>
  </si>
  <si>
    <t>76499/23</t>
  </si>
  <si>
    <t>11:26:08</t>
  </si>
  <si>
    <t>76500/23</t>
  </si>
  <si>
    <t>11:50:22</t>
  </si>
  <si>
    <t>76501/23</t>
  </si>
  <si>
    <t>12:12:10</t>
  </si>
  <si>
    <t>76502/23</t>
  </si>
  <si>
    <t>12:41:41</t>
  </si>
  <si>
    <t>76503/23</t>
  </si>
  <si>
    <t>12:55:01</t>
  </si>
  <si>
    <t>76504/23</t>
  </si>
  <si>
    <t>153A75</t>
  </si>
  <si>
    <t>13:40:14</t>
  </si>
  <si>
    <t>76505/23</t>
  </si>
  <si>
    <t>14:08:58</t>
  </si>
  <si>
    <t>76506/23</t>
  </si>
  <si>
    <t>14:51:00</t>
  </si>
  <si>
    <t>76507/23</t>
  </si>
  <si>
    <t>14:59:28</t>
  </si>
  <si>
    <t>76508/23</t>
  </si>
  <si>
    <t>15:06:34</t>
  </si>
  <si>
    <t>76509/23</t>
  </si>
  <si>
    <t>15:19:14</t>
  </si>
  <si>
    <t>76510/23</t>
  </si>
  <si>
    <t>15:21:14</t>
  </si>
  <si>
    <t>76511/23</t>
  </si>
  <si>
    <t>15:23:58</t>
  </si>
  <si>
    <t>76512/23</t>
  </si>
  <si>
    <t>15:34:44</t>
  </si>
  <si>
    <t>76513/23</t>
  </si>
  <si>
    <t>16:05:35</t>
  </si>
  <si>
    <t>76514/23</t>
  </si>
  <si>
    <t>16:17:44</t>
  </si>
  <si>
    <t>76515/23</t>
  </si>
  <si>
    <t>00:12:30</t>
  </si>
  <si>
    <t>76516/23</t>
  </si>
  <si>
    <t>00:21:11</t>
  </si>
  <si>
    <t>76517/23</t>
  </si>
  <si>
    <t>00:28:44</t>
  </si>
  <si>
    <t>76518/23</t>
  </si>
  <si>
    <t>00:35:49</t>
  </si>
  <si>
    <t>76519/23</t>
  </si>
  <si>
    <t>00:41:47</t>
  </si>
  <si>
    <t>76520/23</t>
  </si>
  <si>
    <t>00:52:01</t>
  </si>
  <si>
    <t>76521/23</t>
  </si>
  <si>
    <t>00:59:02</t>
  </si>
  <si>
    <t>76522/23</t>
  </si>
  <si>
    <t>00:53:57</t>
  </si>
  <si>
    <t>76523/23</t>
  </si>
  <si>
    <t>12921A60</t>
  </si>
  <si>
    <t>01:02:18</t>
  </si>
  <si>
    <t>76524/23</t>
  </si>
  <si>
    <t>01:06:30</t>
  </si>
  <si>
    <t>76525/23</t>
  </si>
  <si>
    <t>00:32:01</t>
  </si>
  <si>
    <t>76526/23</t>
  </si>
  <si>
    <t>9837A60</t>
  </si>
  <si>
    <t>TAPEMI</t>
  </si>
  <si>
    <t>00:57:07</t>
  </si>
  <si>
    <t>76527/23</t>
  </si>
  <si>
    <t>00:54:26</t>
  </si>
  <si>
    <t>76528/23</t>
  </si>
  <si>
    <t>00:33:44</t>
  </si>
  <si>
    <t>76529/23</t>
  </si>
  <si>
    <t>00:52:11</t>
  </si>
  <si>
    <t>76530/23</t>
  </si>
  <si>
    <t>00:49:31</t>
  </si>
  <si>
    <t>76531/23</t>
  </si>
  <si>
    <t>00:17:10</t>
  </si>
  <si>
    <t>76532/23</t>
  </si>
  <si>
    <t>00:41:40</t>
  </si>
  <si>
    <t>76533/23</t>
  </si>
  <si>
    <t>00:08:33</t>
  </si>
  <si>
    <t>76534/23</t>
  </si>
  <si>
    <t>00:09:53</t>
  </si>
  <si>
    <t>76535/23</t>
  </si>
  <si>
    <t>00:06:21</t>
  </si>
  <si>
    <t>76536/23</t>
  </si>
  <si>
    <t>00:11:44</t>
  </si>
  <si>
    <t>76537/23</t>
  </si>
  <si>
    <t>00:10:49</t>
  </si>
  <si>
    <t>76538/23</t>
  </si>
  <si>
    <t>00:10:52</t>
  </si>
  <si>
    <t>76539/23</t>
  </si>
  <si>
    <t>00:10:51</t>
  </si>
  <si>
    <t>76540/23</t>
  </si>
  <si>
    <t>76541/23</t>
  </si>
  <si>
    <t>24614b40</t>
  </si>
  <si>
    <t>00:11:07</t>
  </si>
  <si>
    <t>76542/23</t>
  </si>
  <si>
    <t>00:19:36</t>
  </si>
  <si>
    <t>76543/23</t>
  </si>
  <si>
    <t>00:18:00</t>
  </si>
  <si>
    <t>76544/23</t>
  </si>
  <si>
    <t>00:21:10</t>
  </si>
  <si>
    <t>76545/23</t>
  </si>
  <si>
    <t>00:16:00</t>
  </si>
  <si>
    <t>76546/23</t>
  </si>
  <si>
    <t>00:11:46</t>
  </si>
  <si>
    <t>76547/23</t>
  </si>
  <si>
    <t>00:16:49</t>
  </si>
  <si>
    <t>76548/23</t>
  </si>
  <si>
    <t>00:12:57</t>
  </si>
  <si>
    <t>76549/23</t>
  </si>
  <si>
    <t>6917A42</t>
  </si>
  <si>
    <t>00:20:35</t>
  </si>
  <si>
    <t>76550/23</t>
  </si>
  <si>
    <t>00:13:21</t>
  </si>
  <si>
    <t>76551/23</t>
  </si>
  <si>
    <t>19424B33</t>
  </si>
  <si>
    <t>00:15:08</t>
  </si>
  <si>
    <t>76552/23</t>
  </si>
  <si>
    <t>00:18:52</t>
  </si>
  <si>
    <t>76553/23</t>
  </si>
  <si>
    <t>17144A48</t>
  </si>
  <si>
    <t>00:24:36</t>
  </si>
  <si>
    <t>76554/23</t>
  </si>
  <si>
    <t>61714H1</t>
  </si>
  <si>
    <t>00:36:05</t>
  </si>
  <si>
    <t>76555/23</t>
  </si>
  <si>
    <t>51137H1</t>
  </si>
  <si>
    <t>00:04:55</t>
  </si>
  <si>
    <t>76556/23</t>
  </si>
  <si>
    <t>00:10:53</t>
  </si>
  <si>
    <t>76557/23</t>
  </si>
  <si>
    <t>00:10:27</t>
  </si>
  <si>
    <t>76558/23</t>
  </si>
  <si>
    <t>00:13:04</t>
  </si>
  <si>
    <t>76560/23</t>
  </si>
  <si>
    <t>00:11:18</t>
  </si>
  <si>
    <t>76561/23</t>
  </si>
  <si>
    <t>28369A44</t>
  </si>
  <si>
    <t>00:14:39</t>
  </si>
  <si>
    <t>76562/23</t>
  </si>
  <si>
    <t>00:09:46</t>
  </si>
  <si>
    <t>76563/23</t>
  </si>
  <si>
    <t>00:24:28</t>
  </si>
  <si>
    <t>76564/23</t>
  </si>
  <si>
    <t>00:37:35</t>
  </si>
  <si>
    <t>76565/23</t>
  </si>
  <si>
    <t>00:38:58</t>
  </si>
  <si>
    <t>76566/23</t>
  </si>
  <si>
    <t>00:53:06</t>
  </si>
  <si>
    <t>76567/23</t>
  </si>
  <si>
    <t>00:40:35</t>
  </si>
  <si>
    <t>76568/23</t>
  </si>
  <si>
    <t>00:17:59</t>
  </si>
  <si>
    <t>76569/23</t>
  </si>
  <si>
    <t>00:20:25</t>
  </si>
  <si>
    <t>76570/23</t>
  </si>
  <si>
    <t>00:04:47</t>
  </si>
  <si>
    <t>76571/23</t>
  </si>
  <si>
    <t>01:10:45</t>
  </si>
  <si>
    <t>76572/23</t>
  </si>
  <si>
    <t>00:20:52</t>
  </si>
  <si>
    <t>76573/23</t>
  </si>
  <si>
    <t>00:23:08</t>
  </si>
  <si>
    <t>76574/23</t>
  </si>
  <si>
    <t>00:42:51</t>
  </si>
  <si>
    <t>76575/23</t>
  </si>
  <si>
    <t>00:14:14</t>
  </si>
  <si>
    <t>76576/23</t>
  </si>
  <si>
    <t>00:14:02</t>
  </si>
  <si>
    <t>76577/23</t>
  </si>
  <si>
    <t>00:18:09</t>
  </si>
  <si>
    <t>76578/23</t>
  </si>
  <si>
    <t>00:23:04</t>
  </si>
  <si>
    <t>76579/23</t>
  </si>
  <si>
    <t>00:31:14</t>
  </si>
  <si>
    <t>76580/23</t>
  </si>
  <si>
    <t>00:37:50</t>
  </si>
  <si>
    <t>76581/23</t>
  </si>
  <si>
    <t>00:26:57</t>
  </si>
  <si>
    <t>76582/23</t>
  </si>
  <si>
    <t>00:15:00</t>
  </si>
  <si>
    <t>76583/23</t>
  </si>
  <si>
    <t>00:11:26</t>
  </si>
  <si>
    <t>76584/23</t>
  </si>
  <si>
    <t>00:12:40</t>
  </si>
  <si>
    <t>76585/23</t>
  </si>
  <si>
    <t>00:11:47</t>
  </si>
  <si>
    <t>76586/23</t>
  </si>
  <si>
    <t>00:28:25</t>
  </si>
  <si>
    <t>76587/23</t>
  </si>
  <si>
    <t>00:30:53</t>
  </si>
  <si>
    <t>76588/23</t>
  </si>
  <si>
    <t>00:44:09</t>
  </si>
  <si>
    <t>76589/23</t>
  </si>
  <si>
    <t>00:24:56</t>
  </si>
  <si>
    <t>76590/23</t>
  </si>
  <si>
    <t>CRNTRAL TANGER</t>
  </si>
  <si>
    <t>00:32:11</t>
  </si>
  <si>
    <t>76591/23</t>
  </si>
  <si>
    <t>00:28:24</t>
  </si>
  <si>
    <t>76592/23</t>
  </si>
  <si>
    <t>00:12:34</t>
  </si>
  <si>
    <t>76593/23</t>
  </si>
  <si>
    <t>00:17:56</t>
  </si>
  <si>
    <t>76594/23</t>
  </si>
  <si>
    <t>76595/23</t>
  </si>
  <si>
    <t>76596/23</t>
  </si>
  <si>
    <t>00:16:56</t>
  </si>
  <si>
    <t>76597/23</t>
  </si>
  <si>
    <t>00:13:23</t>
  </si>
  <si>
    <t>76598/23</t>
  </si>
  <si>
    <t>00:21:09</t>
  </si>
  <si>
    <t>76599/23</t>
  </si>
  <si>
    <t>00:25:46</t>
  </si>
  <si>
    <t>76600/23</t>
  </si>
  <si>
    <t>00:09:24</t>
  </si>
  <si>
    <t>76601/23</t>
  </si>
  <si>
    <t>00:35:29</t>
  </si>
  <si>
    <t>76602/23</t>
  </si>
  <si>
    <t>00:42:49</t>
  </si>
  <si>
    <t>76603/23</t>
  </si>
  <si>
    <t>00:11:49</t>
  </si>
  <si>
    <t>76604/23</t>
  </si>
  <si>
    <t>00:17:43</t>
  </si>
  <si>
    <t>76605/23</t>
  </si>
  <si>
    <t>00:21:25</t>
  </si>
  <si>
    <t>76606/23</t>
  </si>
  <si>
    <t>01:01:13</t>
  </si>
  <si>
    <t>76607/23</t>
  </si>
  <si>
    <t>00:27:06</t>
  </si>
  <si>
    <t>76608/23</t>
  </si>
  <si>
    <t>00:11:42</t>
  </si>
  <si>
    <t>76609/23</t>
  </si>
  <si>
    <t>76610/23</t>
  </si>
  <si>
    <t>00:14:09</t>
  </si>
  <si>
    <t>76611/23</t>
  </si>
  <si>
    <t>TOUT VENANT 0/40</t>
  </si>
  <si>
    <t>00:18:08</t>
  </si>
  <si>
    <t>76613/23</t>
  </si>
  <si>
    <t>00:27:40</t>
  </si>
  <si>
    <t>76614/23</t>
  </si>
  <si>
    <t>00:24:40</t>
  </si>
  <si>
    <t>76615/23</t>
  </si>
  <si>
    <t>00:06:25</t>
  </si>
  <si>
    <t>76616/23</t>
  </si>
  <si>
    <t>00:16:18</t>
  </si>
  <si>
    <t>76617/23</t>
  </si>
  <si>
    <t>00:10:14</t>
  </si>
  <si>
    <t>76618/23</t>
  </si>
  <si>
    <t>00:14:48</t>
  </si>
  <si>
    <t>76619/23</t>
  </si>
  <si>
    <t>00:24:02</t>
  </si>
  <si>
    <t>76620/23</t>
  </si>
  <si>
    <t>00:18:57</t>
  </si>
  <si>
    <t>76621/23</t>
  </si>
  <si>
    <t>00:24:43</t>
  </si>
  <si>
    <t>76622/23</t>
  </si>
  <si>
    <t>00:06:59</t>
  </si>
  <si>
    <t>76623/23</t>
  </si>
  <si>
    <t>00:15:18</t>
  </si>
  <si>
    <t>76624/23</t>
  </si>
  <si>
    <t>00:10:10</t>
  </si>
  <si>
    <t>76625/23</t>
  </si>
  <si>
    <t>BAKKALI TAHIRI FRERES</t>
  </si>
  <si>
    <t>00:08:36</t>
  </si>
  <si>
    <t>76626/23</t>
  </si>
  <si>
    <t>00:11:24</t>
  </si>
  <si>
    <t>76627/23</t>
  </si>
  <si>
    <t>00:16:20</t>
  </si>
  <si>
    <t>76628/23</t>
  </si>
  <si>
    <t>00:17:30</t>
  </si>
  <si>
    <t>76629/23</t>
  </si>
  <si>
    <t>00:09:38</t>
  </si>
  <si>
    <t>76630/23</t>
  </si>
  <si>
    <t>00:17:49</t>
  </si>
  <si>
    <t>76631/23</t>
  </si>
  <si>
    <t>00:06:23</t>
  </si>
  <si>
    <t>76632/23</t>
  </si>
  <si>
    <t>00:23:16</t>
  </si>
  <si>
    <t>76633/23</t>
  </si>
  <si>
    <t>00:14:03</t>
  </si>
  <si>
    <t>76634/23</t>
  </si>
  <si>
    <t>76635/23</t>
  </si>
  <si>
    <t>00:14:47</t>
  </si>
  <si>
    <t>76636/23</t>
  </si>
  <si>
    <t>00:16:08</t>
  </si>
  <si>
    <t>76637/23</t>
  </si>
  <si>
    <t>00:15:38</t>
  </si>
  <si>
    <t>76638/23</t>
  </si>
  <si>
    <t>00:14:59</t>
  </si>
  <si>
    <t>76639/23</t>
  </si>
  <si>
    <t>00:17:11</t>
  </si>
  <si>
    <t>76640/23</t>
  </si>
  <si>
    <t>76641/23</t>
  </si>
  <si>
    <t>00:16:45</t>
  </si>
  <si>
    <t>76642/23</t>
  </si>
  <si>
    <t>00:32:52</t>
  </si>
  <si>
    <t>76643/23</t>
  </si>
  <si>
    <t>48624A4</t>
  </si>
  <si>
    <t>00:12:35</t>
  </si>
  <si>
    <t>76644/23</t>
  </si>
  <si>
    <t>00:21:32</t>
  </si>
  <si>
    <t>76645/23</t>
  </si>
  <si>
    <t>00:06:51</t>
  </si>
  <si>
    <t>76646/23</t>
  </si>
  <si>
    <t>00:23:37</t>
  </si>
  <si>
    <t>76647/23</t>
  </si>
  <si>
    <t>00:37:09</t>
  </si>
  <si>
    <t>76648/23</t>
  </si>
  <si>
    <t>00:26:40</t>
  </si>
  <si>
    <t>76649/23</t>
  </si>
  <si>
    <t>00:22:01</t>
  </si>
  <si>
    <t>76650/23</t>
  </si>
  <si>
    <t>2048A47</t>
  </si>
  <si>
    <t>00:22:23</t>
  </si>
  <si>
    <t>76651/23</t>
  </si>
  <si>
    <t>00:28:46</t>
  </si>
  <si>
    <t>76652/23</t>
  </si>
  <si>
    <t>00:20:07</t>
  </si>
  <si>
    <t>76653/23</t>
  </si>
  <si>
    <t>00:27:17</t>
  </si>
  <si>
    <t>76654/23</t>
  </si>
  <si>
    <t>00:28:27</t>
  </si>
  <si>
    <t>76655/23</t>
  </si>
  <si>
    <t>00:28:35</t>
  </si>
  <si>
    <t>76656/23</t>
  </si>
  <si>
    <t>17258A44</t>
  </si>
  <si>
    <t>00:38:36</t>
  </si>
  <si>
    <t>76657/23</t>
  </si>
  <si>
    <t>00:34:14</t>
  </si>
  <si>
    <t>76658/23</t>
  </si>
  <si>
    <t>00:31:53</t>
  </si>
  <si>
    <t>76659/23</t>
  </si>
  <si>
    <t>00:22:18</t>
  </si>
  <si>
    <t>76661/23</t>
  </si>
  <si>
    <t>00:32:59</t>
  </si>
  <si>
    <t>76662/23</t>
  </si>
  <si>
    <t>-</t>
  </si>
  <si>
    <t>Volume Max La Benne</t>
  </si>
  <si>
    <t>BALANCE AGE DU CLIENT FACTUREE ( TTC )</t>
  </si>
  <si>
    <t xml:space="preserve">Situation </t>
  </si>
  <si>
    <t>Ech/Pay</t>
  </si>
  <si>
    <t>Solde a jour</t>
  </si>
  <si>
    <t>Montant Echus</t>
  </si>
  <si>
    <t>Montant N.Echus</t>
  </si>
  <si>
    <t>TTC</t>
  </si>
  <si>
    <t>90 J</t>
  </si>
  <si>
    <t>60 J</t>
  </si>
  <si>
    <t>120 J</t>
  </si>
  <si>
    <t>rec</t>
  </si>
  <si>
    <t>maro</t>
  </si>
  <si>
    <t>30J</t>
  </si>
  <si>
    <t>anh</t>
  </si>
  <si>
    <t>60J</t>
  </si>
  <si>
    <t>elec</t>
  </si>
  <si>
    <t>tax com</t>
  </si>
  <si>
    <t>90J</t>
  </si>
  <si>
    <t>tax sable</t>
  </si>
  <si>
    <t>douar</t>
  </si>
  <si>
    <t>salaire</t>
  </si>
  <si>
    <t>daman</t>
  </si>
  <si>
    <t>dar</t>
  </si>
  <si>
    <t>viva</t>
  </si>
  <si>
    <t>loca</t>
  </si>
  <si>
    <t>autre frs</t>
  </si>
  <si>
    <t>avance</t>
  </si>
  <si>
    <t>Total</t>
  </si>
  <si>
    <t>SOLDE CREANCES TTC 2023</t>
  </si>
  <si>
    <t>Ecart</t>
  </si>
  <si>
    <t>BALANCE AGE DU CLIENT NON FACTUREE ( HT )</t>
  </si>
  <si>
    <t>HT</t>
  </si>
  <si>
    <t>30 J</t>
  </si>
  <si>
    <t>SOLDE CREANCES HT 2023</t>
  </si>
  <si>
    <t>Total Echus</t>
  </si>
  <si>
    <t>Total N.Echus</t>
  </si>
  <si>
    <t>CREANCE TOTAL</t>
  </si>
  <si>
    <t>Situation</t>
  </si>
  <si>
    <t>TOTAL ECHUS</t>
  </si>
  <si>
    <t>TOTAL NON ECHUS</t>
  </si>
  <si>
    <t>TOTAL</t>
  </si>
  <si>
    <t>CREANCES COMMERCIAL</t>
  </si>
  <si>
    <t>CREANCE CLIENTS NOCIVES</t>
  </si>
  <si>
    <t>CREANCE CLIENTS CONTENTIEUXENTIEUX</t>
  </si>
  <si>
    <t>CREANCE CLIENTS CONTENTIEUX</t>
  </si>
  <si>
    <t>CREANCE CLIENTS RECOUVREMENT</t>
  </si>
  <si>
    <t>CREANCE PERTE</t>
  </si>
  <si>
    <t>CREANCE AUTRE</t>
  </si>
  <si>
    <t>ANNAWAT VARIE</t>
  </si>
  <si>
    <t>TRANS MGN</t>
  </si>
  <si>
    <t>AROMED</t>
  </si>
  <si>
    <t>CIMENTS DU MAROC</t>
  </si>
  <si>
    <t>AUXENCO</t>
  </si>
  <si>
    <t xml:space="preserve">TRANS MANSOURI </t>
  </si>
  <si>
    <t>HARAM MATERIAUX</t>
  </si>
  <si>
    <t>BELHAJ MED</t>
  </si>
  <si>
    <t>TRANS OUADIR</t>
  </si>
  <si>
    <t xml:space="preserve">TRANS SOTA </t>
  </si>
  <si>
    <t>MARCO SERVICES</t>
  </si>
  <si>
    <t>ZAZO TRANS LOGISTIQUE</t>
  </si>
  <si>
    <t>CAP TP</t>
  </si>
  <si>
    <t>WASTE WATER</t>
  </si>
  <si>
    <t>Global TP &amp; TECHNOLOGIE</t>
  </si>
  <si>
    <t>MEDI BLOC</t>
  </si>
  <si>
    <t>MEDI BETON</t>
  </si>
  <si>
    <t>BENITIR FRERES</t>
  </si>
  <si>
    <t>B.E.C</t>
  </si>
  <si>
    <t>CAMPEZO</t>
  </si>
  <si>
    <t>EMENE PREFA</t>
  </si>
  <si>
    <t>MACHINE 2M</t>
  </si>
  <si>
    <t>NORD SUD DE TRANSPORT</t>
  </si>
  <si>
    <t>HASNAOUI</t>
  </si>
  <si>
    <t>RAM BETON</t>
  </si>
  <si>
    <t>ZEL TRANS</t>
  </si>
  <si>
    <t>SATG</t>
  </si>
  <si>
    <t>RIFLOG</t>
  </si>
  <si>
    <t>CLIENT AU COMPTANT</t>
  </si>
  <si>
    <t>COOP COZICHAUX</t>
  </si>
  <si>
    <t>KASAL TRAVAUX</t>
  </si>
  <si>
    <t>VANORD</t>
  </si>
  <si>
    <t>UNIVERS BAT</t>
  </si>
  <si>
    <t>SEEG</t>
  </si>
  <si>
    <t>A-TAMZ</t>
  </si>
  <si>
    <t>SOMAGEC</t>
  </si>
  <si>
    <t>SITRAD</t>
  </si>
  <si>
    <t>B.T.A CONSTRUCTION</t>
  </si>
  <si>
    <t>AGHTM TRAV</t>
  </si>
  <si>
    <t>REDOUAN MOUFADDAL</t>
  </si>
  <si>
    <t>TRANS ARCO</t>
  </si>
  <si>
    <t>DETROIT PLANCHER</t>
  </si>
  <si>
    <t>AVANZA TRAVEAUX</t>
  </si>
  <si>
    <t>KHALIS TRANS</t>
  </si>
  <si>
    <t>GREEN GLOW</t>
  </si>
  <si>
    <t>ABADAY TRAVAUX</t>
  </si>
  <si>
    <t xml:space="preserve">TRANS MANSOURI    </t>
  </si>
  <si>
    <t>WLNJ TRAVAUX</t>
  </si>
  <si>
    <t>Prix Max</t>
  </si>
  <si>
    <t>00:16:21</t>
  </si>
  <si>
    <t>76663/23</t>
  </si>
  <si>
    <t>00:12:28</t>
  </si>
  <si>
    <t>76664/23</t>
  </si>
  <si>
    <t>00:12:36</t>
  </si>
  <si>
    <t>76665/23</t>
  </si>
  <si>
    <t>00:13:36</t>
  </si>
  <si>
    <t>76666/23</t>
  </si>
  <si>
    <t>00:09:26</t>
  </si>
  <si>
    <t>76667/23</t>
  </si>
  <si>
    <t>00:12:43</t>
  </si>
  <si>
    <t>76668/23</t>
  </si>
  <si>
    <t>00:13:08</t>
  </si>
  <si>
    <t>76669/23</t>
  </si>
  <si>
    <t>00:12:42</t>
  </si>
  <si>
    <t>76670/23</t>
  </si>
  <si>
    <t>00:26:06</t>
  </si>
  <si>
    <t>76671/23</t>
  </si>
  <si>
    <t>00:15:23</t>
  </si>
  <si>
    <t>76672/23</t>
  </si>
  <si>
    <t>00:19:26</t>
  </si>
  <si>
    <t>76673/23</t>
  </si>
  <si>
    <t>00:25:45</t>
  </si>
  <si>
    <t>76674/23</t>
  </si>
  <si>
    <t>00:14:34</t>
  </si>
  <si>
    <t>76675/23</t>
  </si>
  <si>
    <t>55802A40</t>
  </si>
  <si>
    <t>00:11:57</t>
  </si>
  <si>
    <t>76676/23</t>
  </si>
  <si>
    <t>00:12:21</t>
  </si>
  <si>
    <t>76677/23</t>
  </si>
  <si>
    <t>00:32:45</t>
  </si>
  <si>
    <t>76678/23</t>
  </si>
  <si>
    <t>00:21:43</t>
  </si>
  <si>
    <t>76679/23</t>
  </si>
  <si>
    <t>00:56:07</t>
  </si>
  <si>
    <t>76680/23</t>
  </si>
  <si>
    <t>76681/23</t>
  </si>
  <si>
    <t>00:10:43</t>
  </si>
  <si>
    <t>76682/23</t>
  </si>
  <si>
    <t>00:18:33</t>
  </si>
  <si>
    <t>76683/23</t>
  </si>
  <si>
    <t>00:10:59</t>
  </si>
  <si>
    <t>76684/23</t>
  </si>
  <si>
    <t>00:11:09</t>
  </si>
  <si>
    <t>76685/23</t>
  </si>
  <si>
    <t>40086A40</t>
  </si>
  <si>
    <t>00:07:16</t>
  </si>
  <si>
    <t>76686/23</t>
  </si>
  <si>
    <t>17144a48</t>
  </si>
  <si>
    <t>76687/23</t>
  </si>
  <si>
    <t>00:27:19</t>
  </si>
  <si>
    <t>76688/23</t>
  </si>
  <si>
    <t>00:35:35</t>
  </si>
  <si>
    <t>76689/23</t>
  </si>
  <si>
    <t>76690/23</t>
  </si>
  <si>
    <t>00:50:07</t>
  </si>
  <si>
    <t>76691/23</t>
  </si>
  <si>
    <t>00:29:00</t>
  </si>
  <si>
    <t>76692/23</t>
  </si>
  <si>
    <t>76693/23</t>
  </si>
  <si>
    <t>76694/23</t>
  </si>
  <si>
    <t>00:10:03</t>
  </si>
  <si>
    <t>76695/23</t>
  </si>
  <si>
    <t>00:10:36</t>
  </si>
  <si>
    <t>76696/23</t>
  </si>
  <si>
    <t>76697/23</t>
  </si>
  <si>
    <t>00:18:31</t>
  </si>
  <si>
    <t>76698/23</t>
  </si>
  <si>
    <t>9038A46</t>
  </si>
  <si>
    <t>00:22:57</t>
  </si>
  <si>
    <t>76699/23</t>
  </si>
  <si>
    <t>00:23:20</t>
  </si>
  <si>
    <t>76700/23</t>
  </si>
  <si>
    <t>00:18:11</t>
  </si>
  <si>
    <t>76701/23</t>
  </si>
  <si>
    <t>00:37:57</t>
  </si>
  <si>
    <t>76702/23</t>
  </si>
  <si>
    <t>76703/23</t>
  </si>
  <si>
    <t>00:05:56</t>
  </si>
  <si>
    <t>76704/23</t>
  </si>
  <si>
    <t>00:38:46</t>
  </si>
  <si>
    <t>76705/23</t>
  </si>
  <si>
    <t>76706/23</t>
  </si>
  <si>
    <t>00:07:53</t>
  </si>
  <si>
    <t>76707/23</t>
  </si>
  <si>
    <t>76708/23</t>
  </si>
  <si>
    <t>00:09:44</t>
  </si>
  <si>
    <t>76709/23</t>
  </si>
  <si>
    <t>00:06:55</t>
  </si>
  <si>
    <t>76710/23</t>
  </si>
  <si>
    <t>168A75</t>
  </si>
  <si>
    <t>00:11:22</t>
  </si>
  <si>
    <t>76711/23</t>
  </si>
  <si>
    <t>76712/23</t>
  </si>
  <si>
    <t>00:17:46</t>
  </si>
  <si>
    <t>76713/23</t>
  </si>
  <si>
    <t>00:17:54</t>
  </si>
  <si>
    <t>76714/23</t>
  </si>
  <si>
    <t>00:18:56</t>
  </si>
  <si>
    <t>76715/23</t>
  </si>
  <si>
    <t>00:09:04</t>
  </si>
  <si>
    <t>76716/23</t>
  </si>
  <si>
    <t>00:14:33</t>
  </si>
  <si>
    <t>76717/23</t>
  </si>
  <si>
    <t>76719/23</t>
  </si>
  <si>
    <t>00:10:25</t>
  </si>
  <si>
    <t>76720/23</t>
  </si>
  <si>
    <t>00:11:01</t>
  </si>
  <si>
    <t>76721/23</t>
  </si>
  <si>
    <t>00:08:00</t>
  </si>
  <si>
    <t>76722/23</t>
  </si>
  <si>
    <t>00:07:35</t>
  </si>
  <si>
    <t>76723/23</t>
  </si>
  <si>
    <t>00:23:38</t>
  </si>
  <si>
    <t>76724/23</t>
  </si>
  <si>
    <t>00:20:08</t>
  </si>
  <si>
    <t>76725/23</t>
  </si>
  <si>
    <t>00:09:51</t>
  </si>
  <si>
    <t>76726/23</t>
  </si>
  <si>
    <t>00:14:52</t>
  </si>
  <si>
    <t>76727/23</t>
  </si>
  <si>
    <t>00:12:26</t>
  </si>
  <si>
    <t>76728/23</t>
  </si>
  <si>
    <t>00:18:55</t>
  </si>
  <si>
    <t>76729/23</t>
  </si>
  <si>
    <t>00:18:23</t>
  </si>
  <si>
    <t>76730/23</t>
  </si>
  <si>
    <t>00:18:20</t>
  </si>
  <si>
    <t>76731/23</t>
  </si>
  <si>
    <t>00:30:47</t>
  </si>
  <si>
    <t>76732/23</t>
  </si>
  <si>
    <t>00:35:13</t>
  </si>
  <si>
    <t>76733/23</t>
  </si>
  <si>
    <t>AL IKLAA MATERIAUX</t>
  </si>
  <si>
    <t>AVANZA TRAVAUX</t>
  </si>
  <si>
    <t>BELLIDO IMMOBILIERE</t>
  </si>
  <si>
    <t>CAMPEZO MAROC</t>
  </si>
  <si>
    <t>COSIMCO</t>
  </si>
  <si>
    <t>DECHMAC</t>
  </si>
  <si>
    <t>GLOBAL TP&amp;TECHNOLGIE</t>
  </si>
  <si>
    <t>ENT HIDA</t>
  </si>
  <si>
    <t>ELITE BTP</t>
  </si>
  <si>
    <t>EMMLINE</t>
  </si>
  <si>
    <t>GENERALE ROUTIERE</t>
  </si>
  <si>
    <t>IH TRAD</t>
  </si>
  <si>
    <t>MEKA BETON</t>
  </si>
  <si>
    <t>REAL SPAIN CONSTRUCTION</t>
  </si>
  <si>
    <t>ROCHE DU MAROC</t>
  </si>
  <si>
    <t>SOFANOR TRAVE</t>
  </si>
  <si>
    <t>SROU CARRIERE</t>
  </si>
  <si>
    <t>SOGACER</t>
  </si>
  <si>
    <t>TT SUD CARRIERE</t>
  </si>
  <si>
    <t>ZAGORA LOGISTIC</t>
  </si>
  <si>
    <t>G.C.R</t>
  </si>
  <si>
    <t>B.G.C.R</t>
  </si>
  <si>
    <t>SACONS BET</t>
  </si>
  <si>
    <t>B.E.S</t>
  </si>
  <si>
    <t>GHANDOURI TRAV</t>
  </si>
  <si>
    <t>AVANCE</t>
  </si>
  <si>
    <t>120J</t>
  </si>
  <si>
    <t>M3</t>
  </si>
  <si>
    <t>T</t>
  </si>
  <si>
    <t>CONTENTIEUX</t>
  </si>
  <si>
    <t>NOCIVE</t>
  </si>
  <si>
    <t>CREDIT</t>
  </si>
  <si>
    <t>COMPTANT</t>
  </si>
  <si>
    <t>PERTE NON VALIDE</t>
  </si>
  <si>
    <t>RECOUVREMENT</t>
  </si>
  <si>
    <t>SM BATIMO</t>
  </si>
  <si>
    <t>NOVALIS</t>
  </si>
  <si>
    <t>Pas Plafond</t>
  </si>
  <si>
    <t>CA CAISSE</t>
  </si>
  <si>
    <t>DATE</t>
  </si>
  <si>
    <t>Nombre des Voyages Commandé</t>
  </si>
  <si>
    <t>Nombre des Voyages Livré</t>
  </si>
  <si>
    <t>clientName</t>
  </si>
  <si>
    <t>categorie</t>
  </si>
  <si>
    <t>qntEnT</t>
  </si>
  <si>
    <t>caBrut</t>
  </si>
  <si>
    <t>caNet</t>
  </si>
  <si>
    <t>caNetFact</t>
  </si>
  <si>
    <t>caNetHFact</t>
  </si>
  <si>
    <t>CreanceGlobal</t>
  </si>
  <si>
    <t>creanceFacturer</t>
  </si>
  <si>
    <t>creanceHfactuer</t>
  </si>
  <si>
    <t>ModalitePaiment</t>
  </si>
  <si>
    <t>Unite</t>
  </si>
  <si>
    <t>caution</t>
  </si>
  <si>
    <t>plafond</t>
  </si>
  <si>
    <t>soldeRest</t>
  </si>
  <si>
    <t>voyRest</t>
  </si>
  <si>
    <t>transport</t>
  </si>
  <si>
    <t>Nombre de Clients</t>
  </si>
  <si>
    <t>qntEnm3</t>
  </si>
  <si>
    <t>caTransport</t>
  </si>
  <si>
    <t>Tonne</t>
  </si>
  <si>
    <t>Volume Vendus</t>
  </si>
  <si>
    <t>CA NET</t>
  </si>
  <si>
    <t>Pourcentage Facturation</t>
  </si>
  <si>
    <t>CA TRANSPORT</t>
  </si>
  <si>
    <t>COUT TRANSPORT</t>
  </si>
  <si>
    <t>CREANCE TTC</t>
  </si>
  <si>
    <t>CREANCE HT</t>
  </si>
  <si>
    <t>CREANCE TTC ECHUE</t>
  </si>
  <si>
    <t>CREANCE HT ECHUE</t>
  </si>
  <si>
    <t>CREANCE TTC N.ECHUUE</t>
  </si>
  <si>
    <t>CREANCE HT N.ECHUUE</t>
  </si>
  <si>
    <t>COMMANDES RENDU N.LIVRE</t>
  </si>
  <si>
    <t>COMMANDES RENDU LIVRE</t>
  </si>
  <si>
    <t>COMMANDES RESTE A LIVRER</t>
  </si>
  <si>
    <t>CREANCES GLOBAL</t>
  </si>
  <si>
    <t>Observation</t>
  </si>
  <si>
    <t xml:space="preserve"> Déppasement deja validé par Email</t>
  </si>
  <si>
    <t>CABRUTE</t>
  </si>
  <si>
    <t>TOTAL ESPECE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</si>
</sst>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 * #,##0.00_)_ ;_ * \(#,##0.00\)_ ;_ * &quot;-&quot;??_)_ ;_ @_ "/>
    <numFmt numFmtId="166" formatCode="_-* #,##0.00\ &quot;€&quot;_-;\-* #,##0.00\ &quot;€&quot;_-;_-* &quot;-&quot;??\ &quot;€&quot;_-;_-@_-"/>
    <numFmt numFmtId="167" formatCode="_ * #,##0.000000_)_ ;_ * \(#,##0.000000\)_ ;_ * &quot;-&quot;??_)_ ;_ @_ "/>
    <numFmt numFmtId="168" formatCode="[$-40C]d\-mmm;@"/>
    <numFmt numFmtId="169" formatCode="_-* #,##0_-;\-* #,##0_-;_-* &quot;-&quot;??_-;_-@_-"/>
    <numFmt numFmtId="170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9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0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/>
    <xf numFmtId="44" fontId="1" fillId="0" borderId="0" applyFont="0" applyFill="0" applyBorder="0" applyAlignment="0" applyProtection="0"/>
  </cellStyleXfs>
  <cellXfs count="161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/>
    <xf numFmtId="2" fontId="0" fillId="3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3" borderId="7" xfId="0" applyNumberFormat="1" applyFont="1" applyFill="1" applyBorder="1" applyAlignment="1">
      <alignment horizontal="right"/>
    </xf>
    <xf numFmtId="14" fontId="0" fillId="3" borderId="7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2" fontId="3" fillId="3" borderId="7" xfId="1" applyNumberFormat="1" applyFont="1" applyFill="1" applyBorder="1" applyAlignment="1">
      <alignment horizontal="right" vertical="center"/>
    </xf>
    <xf numFmtId="2" fontId="0" fillId="3" borderId="7" xfId="1" applyNumberFormat="1" applyFont="1" applyFill="1" applyBorder="1" applyAlignment="1">
      <alignment horizontal="right" vertical="center"/>
    </xf>
    <xf numFmtId="43" fontId="4" fillId="0" borderId="0" xfId="1" applyFont="1"/>
    <xf numFmtId="43" fontId="4" fillId="0" borderId="4" xfId="1" applyFont="1" applyBorder="1"/>
    <xf numFmtId="43" fontId="0" fillId="0" borderId="0" xfId="0" applyNumberFormat="1"/>
    <xf numFmtId="43" fontId="0" fillId="0" borderId="7" xfId="0" applyNumberFormat="1" applyBorder="1"/>
    <xf numFmtId="43" fontId="0" fillId="0" borderId="7" xfId="0" applyNumberFormat="1" applyBorder="1" applyAlignment="1">
      <alignment horizontal="center"/>
    </xf>
    <xf numFmtId="0" fontId="6" fillId="3" borderId="0" xfId="2" applyFont="1" applyFill="1"/>
    <xf numFmtId="0" fontId="6" fillId="3" borderId="0" xfId="2" applyFont="1" applyFill="1" applyAlignment="1">
      <alignment horizontal="center"/>
    </xf>
    <xf numFmtId="165" fontId="6" fillId="3" borderId="0" xfId="3" applyFont="1" applyFill="1"/>
    <xf numFmtId="164" fontId="8" fillId="5" borderId="7" xfId="4" applyFont="1" applyFill="1" applyBorder="1" applyAlignment="1">
      <alignment horizontal="center" vertical="center" wrapText="1"/>
    </xf>
    <xf numFmtId="165" fontId="6" fillId="0" borderId="0" xfId="3" applyFont="1"/>
    <xf numFmtId="0" fontId="6" fillId="0" borderId="0" xfId="2" applyFont="1"/>
    <xf numFmtId="164" fontId="9" fillId="6" borderId="7" xfId="5" applyNumberFormat="1" applyFont="1" applyFill="1" applyBorder="1" applyAlignment="1">
      <alignment vertical="center" wrapText="1"/>
    </xf>
    <xf numFmtId="0" fontId="6" fillId="0" borderId="7" xfId="2" applyFont="1" applyBorder="1" applyAlignment="1">
      <alignment horizontal="center"/>
    </xf>
    <xf numFmtId="164" fontId="6" fillId="0" borderId="7" xfId="2" applyNumberFormat="1" applyFont="1" applyBorder="1"/>
    <xf numFmtId="164" fontId="6" fillId="0" borderId="0" xfId="2" applyNumberFormat="1" applyFont="1"/>
    <xf numFmtId="164" fontId="10" fillId="0" borderId="7" xfId="2" applyNumberFormat="1" applyFont="1" applyBorder="1"/>
    <xf numFmtId="164" fontId="11" fillId="0" borderId="7" xfId="2" applyNumberFormat="1" applyFont="1" applyBorder="1"/>
    <xf numFmtId="164" fontId="9" fillId="6" borderId="7" xfId="5" applyNumberFormat="1" applyFont="1" applyFill="1" applyBorder="1" applyAlignment="1">
      <alignment vertical="center"/>
    </xf>
    <xf numFmtId="164" fontId="9" fillId="6" borderId="7" xfId="2" applyNumberFormat="1" applyFont="1" applyFill="1" applyBorder="1" applyAlignment="1">
      <alignment vertical="center" wrapText="1"/>
    </xf>
    <xf numFmtId="167" fontId="6" fillId="0" borderId="0" xfId="3" applyNumberFormat="1" applyFont="1"/>
    <xf numFmtId="164" fontId="12" fillId="6" borderId="7" xfId="5" applyNumberFormat="1" applyFont="1" applyFill="1" applyBorder="1" applyAlignment="1">
      <alignment vertical="center" wrapText="1"/>
    </xf>
    <xf numFmtId="164" fontId="6" fillId="3" borderId="0" xfId="2" applyNumberFormat="1" applyFont="1" applyFill="1"/>
    <xf numFmtId="164" fontId="9" fillId="6" borderId="7" xfId="5" applyNumberFormat="1" applyFont="1" applyFill="1" applyBorder="1" applyAlignment="1">
      <alignment horizontal="left" vertical="center" wrapText="1"/>
    </xf>
    <xf numFmtId="43" fontId="6" fillId="0" borderId="0" xfId="2" applyNumberFormat="1" applyFont="1"/>
    <xf numFmtId="164" fontId="13" fillId="5" borderId="7" xfId="2" applyNumberFormat="1" applyFont="1" applyFill="1" applyBorder="1"/>
    <xf numFmtId="164" fontId="13" fillId="2" borderId="7" xfId="2" applyNumberFormat="1" applyFont="1" applyFill="1" applyBorder="1"/>
    <xf numFmtId="9" fontId="6" fillId="3" borderId="0" xfId="6" applyFont="1" applyFill="1"/>
    <xf numFmtId="164" fontId="13" fillId="7" borderId="7" xfId="5" applyNumberFormat="1" applyFont="1" applyFill="1" applyBorder="1" applyAlignment="1">
      <alignment vertical="center"/>
    </xf>
    <xf numFmtId="164" fontId="13" fillId="7" borderId="7" xfId="5" applyNumberFormat="1" applyFont="1" applyFill="1" applyBorder="1" applyAlignment="1">
      <alignment vertical="center" wrapText="1"/>
    </xf>
    <xf numFmtId="164" fontId="9" fillId="7" borderId="7" xfId="5" applyNumberFormat="1" applyFont="1" applyFill="1" applyBorder="1" applyAlignment="1">
      <alignment vertical="center" wrapText="1"/>
    </xf>
    <xf numFmtId="164" fontId="13" fillId="7" borderId="7" xfId="2" applyNumberFormat="1" applyFont="1" applyFill="1" applyBorder="1" applyAlignment="1">
      <alignment vertical="center" wrapText="1"/>
    </xf>
    <xf numFmtId="164" fontId="13" fillId="7" borderId="7" xfId="5" applyNumberFormat="1" applyFont="1" applyFill="1" applyBorder="1" applyAlignment="1">
      <alignment horizontal="left" vertical="center" wrapText="1"/>
    </xf>
    <xf numFmtId="164" fontId="11" fillId="3" borderId="7" xfId="2" applyNumberFormat="1" applyFont="1" applyFill="1" applyBorder="1"/>
    <xf numFmtId="164" fontId="6" fillId="3" borderId="7" xfId="2" applyNumberFormat="1" applyFont="1" applyFill="1" applyBorder="1"/>
    <xf numFmtId="9" fontId="6" fillId="3" borderId="19" xfId="6" applyFont="1" applyFill="1" applyBorder="1" applyAlignment="1"/>
    <xf numFmtId="164" fontId="6" fillId="3" borderId="19" xfId="2" applyNumberFormat="1" applyFont="1" applyFill="1" applyBorder="1"/>
    <xf numFmtId="0" fontId="6" fillId="0" borderId="0" xfId="2" applyFont="1" applyAlignment="1">
      <alignment horizontal="center"/>
    </xf>
    <xf numFmtId="0" fontId="6" fillId="0" borderId="7" xfId="2" applyFont="1" applyBorder="1"/>
    <xf numFmtId="0" fontId="8" fillId="0" borderId="7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164" fontId="8" fillId="0" borderId="20" xfId="2" applyNumberFormat="1" applyFont="1" applyBorder="1" applyAlignment="1">
      <alignment horizontal="center" vertical="center"/>
    </xf>
    <xf numFmtId="164" fontId="8" fillId="0" borderId="7" xfId="2" applyNumberFormat="1" applyFont="1" applyBorder="1" applyAlignment="1">
      <alignment horizontal="center" vertical="center"/>
    </xf>
    <xf numFmtId="0" fontId="6" fillId="0" borderId="11" xfId="2" applyFont="1" applyBorder="1" applyAlignment="1">
      <alignment horizontal="center"/>
    </xf>
    <xf numFmtId="164" fontId="6" fillId="0" borderId="7" xfId="3" applyNumberFormat="1" applyFont="1" applyFill="1" applyBorder="1" applyAlignment="1"/>
    <xf numFmtId="164" fontId="8" fillId="0" borderId="7" xfId="2" applyNumberFormat="1" applyFont="1" applyBorder="1" applyAlignment="1">
      <alignment vertical="center"/>
    </xf>
    <xf numFmtId="164" fontId="6" fillId="0" borderId="7" xfId="2" applyNumberFormat="1" applyFont="1" applyBorder="1" applyAlignment="1">
      <alignment horizontal="center"/>
    </xf>
    <xf numFmtId="43" fontId="0" fillId="0" borderId="7" xfId="1" applyFont="1" applyBorder="1"/>
    <xf numFmtId="43" fontId="0" fillId="3" borderId="7" xfId="0" applyNumberFormat="1" applyFill="1" applyBorder="1"/>
    <xf numFmtId="43" fontId="0" fillId="0" borderId="8" xfId="1" applyFont="1" applyBorder="1"/>
    <xf numFmtId="43" fontId="0" fillId="0" borderId="8" xfId="0" applyNumberFormat="1" applyBorder="1"/>
    <xf numFmtId="43" fontId="0" fillId="3" borderId="8" xfId="0" applyNumberFormat="1" applyFill="1" applyBorder="1"/>
    <xf numFmtId="43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15" fillId="0" borderId="7" xfId="1" applyFont="1" applyFill="1" applyBorder="1" applyAlignment="1">
      <alignment horizontal="center" vertical="center"/>
    </xf>
    <xf numFmtId="37" fontId="5" fillId="0" borderId="8" xfId="0" applyNumberFormat="1" applyFont="1" applyBorder="1" applyAlignment="1">
      <alignment horizontal="center"/>
    </xf>
    <xf numFmtId="43" fontId="0" fillId="0" borderId="22" xfId="0" applyNumberFormat="1" applyBorder="1"/>
    <xf numFmtId="43" fontId="0" fillId="0" borderId="23" xfId="0" applyNumberFormat="1" applyBorder="1"/>
    <xf numFmtId="43" fontId="0" fillId="0" borderId="24" xfId="1" applyFont="1" applyBorder="1"/>
    <xf numFmtId="43" fontId="0" fillId="0" borderId="24" xfId="0" applyNumberFormat="1" applyBorder="1"/>
    <xf numFmtId="43" fontId="0" fillId="0" borderId="24" xfId="1" applyFont="1" applyBorder="1" applyAlignment="1">
      <alignment horizontal="center"/>
    </xf>
    <xf numFmtId="43" fontId="0" fillId="0" borderId="24" xfId="0" applyNumberForma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43" fontId="0" fillId="0" borderId="26" xfId="0" applyNumberFormat="1" applyBorder="1"/>
    <xf numFmtId="0" fontId="14" fillId="0" borderId="28" xfId="0" applyFont="1" applyBorder="1"/>
    <xf numFmtId="0" fontId="14" fillId="0" borderId="29" xfId="0" applyFont="1" applyBorder="1"/>
    <xf numFmtId="0" fontId="17" fillId="0" borderId="29" xfId="0" applyFont="1" applyBorder="1"/>
    <xf numFmtId="0" fontId="17" fillId="0" borderId="30" xfId="0" applyFont="1" applyBorder="1"/>
    <xf numFmtId="43" fontId="0" fillId="0" borderId="27" xfId="1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43" fontId="14" fillId="0" borderId="8" xfId="0" applyNumberFormat="1" applyFont="1" applyBorder="1" applyAlignment="1">
      <alignment horizontal="center"/>
    </xf>
    <xf numFmtId="43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4" fontId="14" fillId="0" borderId="24" xfId="0" applyNumberFormat="1" applyFont="1" applyBorder="1" applyAlignment="1">
      <alignment horizontal="center"/>
    </xf>
    <xf numFmtId="4" fontId="14" fillId="0" borderId="25" xfId="0" applyNumberFormat="1" applyFont="1" applyBorder="1" applyAlignment="1">
      <alignment horizontal="center"/>
    </xf>
    <xf numFmtId="168" fontId="0" fillId="0" borderId="7" xfId="0" applyNumberFormat="1" applyBorder="1" applyAlignment="1">
      <alignment horizontal="left"/>
    </xf>
    <xf numFmtId="169" fontId="0" fillId="0" borderId="7" xfId="0" applyNumberFormat="1" applyBorder="1"/>
    <xf numFmtId="169" fontId="0" fillId="3" borderId="7" xfId="0" applyNumberFormat="1" applyFill="1" applyBorder="1"/>
    <xf numFmtId="3" fontId="18" fillId="0" borderId="7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3" fontId="0" fillId="0" borderId="31" xfId="1" applyFont="1" applyBorder="1"/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170" fontId="0" fillId="0" borderId="7" xfId="0" applyNumberFormat="1" applyBorder="1" applyAlignment="1">
      <alignment horizontal="left"/>
    </xf>
    <xf numFmtId="170" fontId="0" fillId="3" borderId="7" xfId="0" applyNumberFormat="1" applyFill="1" applyBorder="1" applyAlignment="1">
      <alignment horizontal="left"/>
    </xf>
    <xf numFmtId="164" fontId="19" fillId="9" borderId="7" xfId="8" applyNumberFormat="1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wrapText="1"/>
    </xf>
    <xf numFmtId="0" fontId="20" fillId="9" borderId="7" xfId="0" applyFont="1" applyFill="1" applyBorder="1" applyAlignment="1">
      <alignment horizontal="center" vertical="center" wrapText="1"/>
    </xf>
    <xf numFmtId="164" fontId="13" fillId="3" borderId="7" xfId="8" applyNumberFormat="1" applyFont="1" applyFill="1" applyBorder="1" applyAlignment="1">
      <alignment horizontal="center" vertical="center" wrapText="1"/>
    </xf>
    <xf numFmtId="39" fontId="13" fillId="3" borderId="7" xfId="8" applyNumberFormat="1" applyFont="1" applyFill="1" applyBorder="1" applyAlignment="1">
      <alignment horizontal="center" vertical="center" wrapText="1"/>
    </xf>
    <xf numFmtId="39" fontId="21" fillId="3" borderId="7" xfId="8" applyNumberFormat="1" applyFont="1" applyFill="1" applyBorder="1" applyAlignment="1">
      <alignment horizontal="center" vertical="center" wrapText="1"/>
    </xf>
    <xf numFmtId="37" fontId="13" fillId="3" borderId="7" xfId="8" applyNumberFormat="1" applyFont="1" applyFill="1" applyBorder="1" applyAlignment="1">
      <alignment horizontal="center" vertical="center" wrapText="1"/>
    </xf>
    <xf numFmtId="164" fontId="9" fillId="3" borderId="7" xfId="8" applyNumberFormat="1" applyFont="1" applyFill="1" applyBorder="1" applyAlignment="1">
      <alignment horizontal="center" vertical="center" wrapText="1"/>
    </xf>
    <xf numFmtId="164" fontId="13" fillId="3" borderId="11" xfId="8" applyNumberFormat="1" applyFont="1" applyFill="1" applyBorder="1" applyAlignment="1">
      <alignment vertical="center" wrapText="1"/>
    </xf>
    <xf numFmtId="164" fontId="13" fillId="3" borderId="11" xfId="8" applyNumberFormat="1" applyFont="1" applyFill="1" applyBorder="1" applyAlignment="1">
      <alignment horizontal="left" vertical="center" wrapText="1"/>
    </xf>
    <xf numFmtId="164" fontId="9" fillId="3" borderId="11" xfId="8" applyNumberFormat="1" applyFont="1" applyFill="1" applyBorder="1" applyAlignment="1">
      <alignment horizontal="left" vertical="center"/>
    </xf>
    <xf numFmtId="164" fontId="9" fillId="3" borderId="11" xfId="8" applyNumberFormat="1" applyFont="1" applyFill="1" applyBorder="1" applyAlignment="1">
      <alignment vertical="center" wrapText="1"/>
    </xf>
    <xf numFmtId="164" fontId="9" fillId="3" borderId="11" xfId="8" applyNumberFormat="1" applyFont="1" applyFill="1" applyBorder="1" applyAlignment="1">
      <alignment horizontal="left" vertical="center" wrapText="1"/>
    </xf>
    <xf numFmtId="164" fontId="13" fillId="3" borderId="9" xfId="8" applyNumberFormat="1" applyFont="1" applyFill="1" applyBorder="1" applyAlignment="1">
      <alignment horizontal="center" vertical="center" wrapText="1"/>
    </xf>
    <xf numFmtId="164" fontId="13" fillId="3" borderId="9" xfId="8" applyNumberFormat="1" applyFont="1" applyFill="1" applyBorder="1" applyAlignment="1">
      <alignment horizontal="center" vertical="center"/>
    </xf>
    <xf numFmtId="164" fontId="9" fillId="3" borderId="9" xfId="8" applyNumberFormat="1" applyFont="1" applyFill="1" applyBorder="1" applyAlignment="1">
      <alignment horizontal="center" vertical="center" wrapText="1"/>
    </xf>
    <xf numFmtId="4" fontId="0" fillId="0" borderId="7" xfId="0" applyNumberFormat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8" fillId="0" borderId="7" xfId="2" applyFont="1" applyBorder="1"/>
    <xf numFmtId="0" fontId="13" fillId="5" borderId="7" xfId="2" applyFont="1" applyFill="1" applyBorder="1" applyAlignment="1">
      <alignment horizontal="center"/>
    </xf>
    <xf numFmtId="0" fontId="7" fillId="4" borderId="12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13" xfId="2" applyFont="1" applyFill="1" applyBorder="1" applyAlignment="1">
      <alignment horizontal="center" vertical="center"/>
    </xf>
    <xf numFmtId="0" fontId="7" fillId="4" borderId="14" xfId="2" applyFont="1" applyFill="1" applyBorder="1" applyAlignment="1">
      <alignment horizontal="center" vertical="center"/>
    </xf>
    <xf numFmtId="0" fontId="7" fillId="4" borderId="0" xfId="2" applyFont="1" applyFill="1" applyAlignment="1">
      <alignment horizontal="center" vertical="center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center" vertical="center"/>
    </xf>
    <xf numFmtId="0" fontId="7" fillId="4" borderId="17" xfId="2" applyFont="1" applyFill="1" applyBorder="1" applyAlignment="1">
      <alignment horizontal="center" vertical="center"/>
    </xf>
    <xf numFmtId="0" fontId="7" fillId="4" borderId="18" xfId="2" applyFont="1" applyFill="1" applyBorder="1" applyAlignment="1">
      <alignment horizontal="center" vertical="center"/>
    </xf>
    <xf numFmtId="0" fontId="13" fillId="2" borderId="7" xfId="2" applyFont="1" applyFill="1" applyBorder="1" applyAlignment="1">
      <alignment horizontal="center"/>
    </xf>
    <xf numFmtId="164" fontId="8" fillId="0" borderId="20" xfId="2" applyNumberFormat="1" applyFont="1" applyBorder="1" applyAlignment="1">
      <alignment horizontal="center" vertical="center"/>
    </xf>
    <xf numFmtId="164" fontId="8" fillId="0" borderId="8" xfId="2" applyNumberFormat="1" applyFont="1" applyBorder="1" applyAlignment="1">
      <alignment horizontal="center" vertical="center"/>
    </xf>
    <xf numFmtId="0" fontId="11" fillId="3" borderId="7" xfId="2" applyFont="1" applyFill="1" applyBorder="1" applyAlignment="1">
      <alignment horizontal="center"/>
    </xf>
    <xf numFmtId="4" fontId="11" fillId="3" borderId="11" xfId="2" applyNumberFormat="1" applyFont="1" applyFill="1" applyBorder="1" applyAlignment="1">
      <alignment horizontal="center"/>
    </xf>
    <xf numFmtId="4" fontId="11" fillId="3" borderId="9" xfId="2" applyNumberFormat="1" applyFont="1" applyFill="1" applyBorder="1" applyAlignment="1">
      <alignment horizontal="center"/>
    </xf>
  </cellXfs>
  <cellStyles count="9">
    <cellStyle name="Milliers" xfId="1" builtinId="3"/>
    <cellStyle name="Milliers 2" xfId="3" xr:uid="{0EAB71AF-0517-4449-A9BE-804A8B04B39B}"/>
    <cellStyle name="Milliers 2 2" xfId="4" xr:uid="{8DDFFA91-4380-4673-ACE6-D590EAA210F7}"/>
    <cellStyle name="Monétaire" xfId="8" builtinId="4"/>
    <cellStyle name="Monétaire 2" xfId="5" xr:uid="{3B30F5D2-6D70-4C61-BED6-1DD31F567D5B}"/>
    <cellStyle name="Normal" xfId="0" builtinId="0"/>
    <cellStyle name="Normal 2" xfId="2" xr:uid="{096CEFDA-646A-4282-A659-95200CB8A731}"/>
    <cellStyle name="Normal 3" xfId="7" xr:uid="{8AF470DE-1B50-43BA-850B-EC4189C191EE}"/>
    <cellStyle name="Pourcentage 2" xfId="6" xr:uid="{8DBC686E-DE5D-4CBE-B1DA-539DD0618BFD}"/>
  </cellStyles>
  <dxfs count="14"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2</xdr:col>
      <xdr:colOff>487680</xdr:colOff>
      <xdr:row>5</xdr:row>
      <xdr:rowOff>7620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7F4E9A-7765-4013-B5A2-FD289458B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23113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66</xdr:row>
      <xdr:rowOff>0</xdr:rowOff>
    </xdr:from>
    <xdr:to>
      <xdr:col>2</xdr:col>
      <xdr:colOff>487680</xdr:colOff>
      <xdr:row>71</xdr:row>
      <xdr:rowOff>22860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73BE171-4A52-4ABD-B533-CAF0108B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573000"/>
          <a:ext cx="5231130" cy="975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mza\Desktop\Suivi%20des%20cr&#233;ances\2023\Suivi%20des%20creances%2010-2023.xlsx" TargetMode="External"/><Relationship Id="rId1" Type="http://schemas.openxmlformats.org/officeDocument/2006/relationships/externalLinkPath" Target="/Users/Hamza/Desktop/Suivi%20des%20cr&#233;ances/2023/Suivi%20des%20creances%2010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nthèse par échéance"/>
      <sheetName val="KPIs"/>
      <sheetName val="Synthèse"/>
      <sheetName val="Récap"/>
      <sheetName val="Feuil1"/>
      <sheetName val="Feuil2"/>
      <sheetName val="Feuil3"/>
      <sheetName val="Solde Clt 22 (Fac)"/>
      <sheetName val="Solde Clt 22 "/>
      <sheetName val="Solde Clt 23 (Fac)"/>
      <sheetName val="Solde Clt 23 "/>
      <sheetName val="Balance age"/>
      <sheetName val="Recouv"/>
      <sheetName val="CONT"/>
      <sheetName val="Perte"/>
      <sheetName val="AUT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P12"/>
        </row>
        <row r="13">
          <cell r="P13"/>
        </row>
        <row r="14">
          <cell r="P14"/>
        </row>
        <row r="15">
          <cell r="P15"/>
        </row>
        <row r="16">
          <cell r="P16"/>
        </row>
        <row r="17">
          <cell r="P17"/>
        </row>
        <row r="18">
          <cell r="P18"/>
        </row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  <row r="25">
          <cell r="P25"/>
        </row>
        <row r="26">
          <cell r="P26"/>
        </row>
        <row r="27">
          <cell r="P27"/>
        </row>
        <row r="28">
          <cell r="P28"/>
        </row>
        <row r="29">
          <cell r="P29"/>
        </row>
        <row r="30">
          <cell r="P30"/>
        </row>
        <row r="31">
          <cell r="P31"/>
        </row>
        <row r="32">
          <cell r="P32"/>
        </row>
        <row r="33">
          <cell r="P33"/>
        </row>
        <row r="34">
          <cell r="P34"/>
        </row>
        <row r="35">
          <cell r="P35"/>
        </row>
        <row r="36">
          <cell r="P36">
            <v>107800.00000000001</v>
          </cell>
        </row>
        <row r="37">
          <cell r="P37"/>
        </row>
        <row r="38">
          <cell r="P38"/>
        </row>
        <row r="39">
          <cell r="P39"/>
        </row>
        <row r="40">
          <cell r="P40"/>
        </row>
        <row r="41">
          <cell r="P41"/>
        </row>
        <row r="42">
          <cell r="P42"/>
        </row>
        <row r="43">
          <cell r="P43"/>
        </row>
        <row r="44">
          <cell r="P44"/>
        </row>
        <row r="53">
          <cell r="P53"/>
        </row>
        <row r="54">
          <cell r="P54"/>
        </row>
        <row r="55">
          <cell r="P55"/>
        </row>
        <row r="56">
          <cell r="P56"/>
        </row>
        <row r="57">
          <cell r="P57"/>
        </row>
        <row r="58">
          <cell r="P58"/>
        </row>
        <row r="59">
          <cell r="P59"/>
        </row>
        <row r="60">
          <cell r="P60">
            <v>150973.6</v>
          </cell>
        </row>
        <row r="61">
          <cell r="P61"/>
        </row>
        <row r="62">
          <cell r="P62"/>
        </row>
        <row r="63">
          <cell r="P63"/>
        </row>
        <row r="64">
          <cell r="P64"/>
        </row>
        <row r="65">
          <cell r="P65"/>
        </row>
        <row r="66">
          <cell r="P66"/>
        </row>
        <row r="67">
          <cell r="P67"/>
        </row>
        <row r="68">
          <cell r="P68"/>
        </row>
        <row r="69">
          <cell r="P69">
            <v>0</v>
          </cell>
        </row>
        <row r="70">
          <cell r="P70"/>
        </row>
        <row r="71">
          <cell r="P71"/>
        </row>
        <row r="72">
          <cell r="P72"/>
        </row>
        <row r="73">
          <cell r="P73"/>
        </row>
        <row r="74">
          <cell r="P74">
            <v>7794.976000000318</v>
          </cell>
        </row>
        <row r="75">
          <cell r="P75"/>
        </row>
        <row r="76">
          <cell r="H76"/>
          <cell r="P76"/>
        </row>
        <row r="77">
          <cell r="P77"/>
        </row>
        <row r="78">
          <cell r="P78"/>
        </row>
        <row r="79">
          <cell r="P79"/>
        </row>
        <row r="80">
          <cell r="P80"/>
        </row>
        <row r="81">
          <cell r="P81"/>
        </row>
        <row r="82">
          <cell r="P82">
            <v>55983.30799999999</v>
          </cell>
        </row>
        <row r="83">
          <cell r="P83"/>
        </row>
        <row r="84">
          <cell r="P84"/>
        </row>
        <row r="85">
          <cell r="P85"/>
        </row>
        <row r="86">
          <cell r="P86"/>
        </row>
        <row r="87">
          <cell r="P87"/>
        </row>
        <row r="88">
          <cell r="H88">
            <v>2280</v>
          </cell>
          <cell r="P88"/>
        </row>
        <row r="89">
          <cell r="P89"/>
        </row>
        <row r="90">
          <cell r="P90"/>
        </row>
        <row r="91">
          <cell r="P91"/>
        </row>
        <row r="92">
          <cell r="P92"/>
        </row>
        <row r="93">
          <cell r="P93"/>
        </row>
        <row r="94">
          <cell r="P94"/>
        </row>
        <row r="95">
          <cell r="P95"/>
        </row>
        <row r="96">
          <cell r="P96">
            <v>0</v>
          </cell>
        </row>
        <row r="97">
          <cell r="P97"/>
        </row>
        <row r="98">
          <cell r="P98"/>
        </row>
        <row r="99">
          <cell r="P99"/>
        </row>
        <row r="100">
          <cell r="P100"/>
        </row>
        <row r="101">
          <cell r="P101">
            <v>0</v>
          </cell>
        </row>
        <row r="102">
          <cell r="P102"/>
        </row>
        <row r="103">
          <cell r="P103"/>
        </row>
        <row r="104">
          <cell r="P104">
            <v>0</v>
          </cell>
        </row>
        <row r="105">
          <cell r="P105"/>
        </row>
        <row r="106">
          <cell r="P106"/>
        </row>
        <row r="107">
          <cell r="P107">
            <v>0</v>
          </cell>
        </row>
        <row r="108">
          <cell r="P108"/>
        </row>
        <row r="109">
          <cell r="P109"/>
        </row>
        <row r="110">
          <cell r="P110">
            <v>159476.37399999998</v>
          </cell>
        </row>
        <row r="111">
          <cell r="P111"/>
        </row>
        <row r="112">
          <cell r="P112"/>
        </row>
        <row r="113">
          <cell r="P113"/>
        </row>
        <row r="114">
          <cell r="P114"/>
        </row>
        <row r="115">
          <cell r="P115"/>
        </row>
        <row r="118">
          <cell r="H118">
            <v>64209.06</v>
          </cell>
        </row>
        <row r="119">
          <cell r="H119">
            <v>17618.004000000001</v>
          </cell>
        </row>
        <row r="120">
          <cell r="H120">
            <v>2149.1280000000002</v>
          </cell>
        </row>
        <row r="125">
          <cell r="P125"/>
        </row>
        <row r="126">
          <cell r="P126"/>
        </row>
        <row r="127">
          <cell r="P127"/>
        </row>
        <row r="128">
          <cell r="P128"/>
        </row>
        <row r="129">
          <cell r="P129"/>
        </row>
        <row r="130">
          <cell r="P130"/>
        </row>
        <row r="131">
          <cell r="P131"/>
        </row>
        <row r="132">
          <cell r="P132"/>
        </row>
        <row r="133">
          <cell r="P133"/>
        </row>
        <row r="134">
          <cell r="P134"/>
        </row>
        <row r="135">
          <cell r="P135"/>
        </row>
        <row r="136">
          <cell r="P136"/>
        </row>
        <row r="137">
          <cell r="P137"/>
        </row>
        <row r="138">
          <cell r="P138"/>
        </row>
        <row r="139">
          <cell r="P139"/>
        </row>
        <row r="140">
          <cell r="P140">
            <v>2250</v>
          </cell>
        </row>
        <row r="141">
          <cell r="P141"/>
        </row>
        <row r="142">
          <cell r="P142"/>
        </row>
        <row r="143">
          <cell r="P143"/>
        </row>
        <row r="144">
          <cell r="P144"/>
        </row>
        <row r="145">
          <cell r="P145">
            <v>518917.80599999998</v>
          </cell>
        </row>
        <row r="146">
          <cell r="P146"/>
        </row>
        <row r="147">
          <cell r="P147"/>
        </row>
        <row r="148">
          <cell r="P148"/>
        </row>
        <row r="149">
          <cell r="P149"/>
        </row>
        <row r="150">
          <cell r="P150"/>
        </row>
        <row r="151">
          <cell r="P151"/>
        </row>
        <row r="152">
          <cell r="P152"/>
        </row>
        <row r="153">
          <cell r="P153"/>
        </row>
        <row r="154">
          <cell r="H154">
            <v>21120</v>
          </cell>
          <cell r="P154"/>
        </row>
        <row r="155">
          <cell r="H155">
            <v>15420</v>
          </cell>
        </row>
        <row r="156">
          <cell r="H156"/>
        </row>
        <row r="162">
          <cell r="P162"/>
        </row>
        <row r="163">
          <cell r="P163"/>
        </row>
        <row r="164">
          <cell r="P164"/>
        </row>
        <row r="165">
          <cell r="P165"/>
        </row>
        <row r="166">
          <cell r="P166"/>
        </row>
        <row r="167">
          <cell r="P167"/>
        </row>
        <row r="168">
          <cell r="P168"/>
        </row>
        <row r="169">
          <cell r="P169"/>
        </row>
        <row r="170">
          <cell r="P170"/>
        </row>
        <row r="171">
          <cell r="P171"/>
        </row>
        <row r="172">
          <cell r="P172"/>
        </row>
        <row r="173">
          <cell r="P173"/>
        </row>
        <row r="174">
          <cell r="P174"/>
        </row>
        <row r="175">
          <cell r="P175"/>
        </row>
        <row r="176">
          <cell r="P176">
            <v>0.28800000000046566</v>
          </cell>
        </row>
        <row r="177">
          <cell r="P177"/>
        </row>
        <row r="178">
          <cell r="P178"/>
        </row>
        <row r="179">
          <cell r="P179"/>
        </row>
        <row r="180">
          <cell r="P180"/>
        </row>
        <row r="181">
          <cell r="P181"/>
        </row>
        <row r="182">
          <cell r="P182"/>
        </row>
        <row r="183">
          <cell r="P183"/>
        </row>
        <row r="184">
          <cell r="P184"/>
        </row>
        <row r="185">
          <cell r="P185"/>
        </row>
        <row r="186">
          <cell r="P186"/>
        </row>
        <row r="187">
          <cell r="P187"/>
        </row>
        <row r="188">
          <cell r="P188"/>
        </row>
        <row r="189">
          <cell r="P189">
            <v>0</v>
          </cell>
        </row>
        <row r="190">
          <cell r="P190"/>
        </row>
        <row r="191">
          <cell r="P191"/>
        </row>
        <row r="192">
          <cell r="P192">
            <v>21900</v>
          </cell>
        </row>
        <row r="193">
          <cell r="P193"/>
        </row>
        <row r="194">
          <cell r="P194"/>
        </row>
        <row r="195">
          <cell r="P195"/>
        </row>
        <row r="196">
          <cell r="P196"/>
        </row>
        <row r="197">
          <cell r="P197"/>
        </row>
        <row r="198">
          <cell r="P198"/>
        </row>
        <row r="199">
          <cell r="P199"/>
        </row>
        <row r="200">
          <cell r="P200">
            <v>3082322.1551999999</v>
          </cell>
        </row>
        <row r="201">
          <cell r="P201"/>
        </row>
        <row r="202">
          <cell r="P202"/>
        </row>
        <row r="203">
          <cell r="P203"/>
        </row>
        <row r="204">
          <cell r="P204"/>
        </row>
        <row r="205">
          <cell r="P205"/>
        </row>
        <row r="206">
          <cell r="P206"/>
        </row>
        <row r="207">
          <cell r="P207"/>
        </row>
        <row r="208">
          <cell r="P208"/>
        </row>
        <row r="209">
          <cell r="P209"/>
        </row>
        <row r="210">
          <cell r="P210"/>
        </row>
        <row r="211">
          <cell r="P211"/>
        </row>
        <row r="212">
          <cell r="P212"/>
        </row>
        <row r="213">
          <cell r="P213"/>
        </row>
        <row r="214">
          <cell r="P214"/>
        </row>
        <row r="215">
          <cell r="P215"/>
        </row>
        <row r="216">
          <cell r="P216"/>
        </row>
        <row r="217">
          <cell r="P217"/>
        </row>
        <row r="218">
          <cell r="P218"/>
        </row>
        <row r="246">
          <cell r="P246"/>
        </row>
        <row r="247">
          <cell r="P247"/>
        </row>
        <row r="248">
          <cell r="P248">
            <v>0</v>
          </cell>
        </row>
        <row r="249">
          <cell r="P249"/>
        </row>
        <row r="250">
          <cell r="P250"/>
        </row>
        <row r="251">
          <cell r="P251">
            <v>647675.08440000005</v>
          </cell>
        </row>
        <row r="252">
          <cell r="P252"/>
        </row>
        <row r="253">
          <cell r="P253"/>
        </row>
        <row r="254">
          <cell r="P254"/>
        </row>
        <row r="255">
          <cell r="P255"/>
        </row>
        <row r="256">
          <cell r="P256"/>
        </row>
        <row r="257">
          <cell r="P257"/>
        </row>
        <row r="258">
          <cell r="P258"/>
        </row>
        <row r="259">
          <cell r="H259"/>
          <cell r="P259"/>
        </row>
        <row r="260">
          <cell r="H260"/>
          <cell r="P260"/>
        </row>
        <row r="261">
          <cell r="H261"/>
          <cell r="P261"/>
        </row>
        <row r="266">
          <cell r="P266"/>
        </row>
        <row r="267">
          <cell r="P267"/>
        </row>
        <row r="268">
          <cell r="P268"/>
        </row>
        <row r="269">
          <cell r="P269"/>
        </row>
        <row r="270">
          <cell r="P270"/>
        </row>
        <row r="271">
          <cell r="P271"/>
        </row>
        <row r="272">
          <cell r="P272"/>
        </row>
        <row r="273">
          <cell r="H273">
            <v>43728</v>
          </cell>
          <cell r="P273"/>
        </row>
        <row r="274">
          <cell r="H274">
            <v>48594</v>
          </cell>
          <cell r="P274"/>
        </row>
        <row r="275">
          <cell r="H275"/>
          <cell r="P275"/>
        </row>
        <row r="276">
          <cell r="P276"/>
        </row>
        <row r="277">
          <cell r="P277"/>
        </row>
        <row r="278">
          <cell r="P278"/>
        </row>
        <row r="279">
          <cell r="P279"/>
        </row>
        <row r="280">
          <cell r="P280"/>
        </row>
        <row r="281">
          <cell r="P281"/>
        </row>
        <row r="282">
          <cell r="P282"/>
        </row>
        <row r="283">
          <cell r="P283"/>
        </row>
        <row r="284">
          <cell r="P284"/>
        </row>
        <row r="285">
          <cell r="P285"/>
        </row>
        <row r="286">
          <cell r="P286"/>
        </row>
        <row r="287">
          <cell r="P287"/>
        </row>
        <row r="288">
          <cell r="P288"/>
        </row>
        <row r="289">
          <cell r="P289"/>
        </row>
        <row r="290">
          <cell r="P290"/>
        </row>
        <row r="291">
          <cell r="P291"/>
        </row>
        <row r="292">
          <cell r="P292"/>
        </row>
        <row r="293">
          <cell r="P293"/>
        </row>
        <row r="294">
          <cell r="P294"/>
        </row>
        <row r="295">
          <cell r="P295"/>
        </row>
        <row r="296">
          <cell r="P296"/>
        </row>
        <row r="297">
          <cell r="P297"/>
        </row>
        <row r="298">
          <cell r="P298"/>
        </row>
        <row r="299">
          <cell r="P299"/>
        </row>
        <row r="300">
          <cell r="P300"/>
        </row>
        <row r="301">
          <cell r="P301"/>
        </row>
        <row r="302">
          <cell r="P302"/>
        </row>
        <row r="303">
          <cell r="P303"/>
        </row>
        <row r="304">
          <cell r="P304"/>
        </row>
        <row r="305">
          <cell r="P305"/>
        </row>
        <row r="306">
          <cell r="P306"/>
        </row>
        <row r="307">
          <cell r="P307"/>
        </row>
        <row r="308">
          <cell r="P308"/>
        </row>
        <row r="309">
          <cell r="P309"/>
        </row>
        <row r="310">
          <cell r="P310"/>
        </row>
        <row r="311">
          <cell r="P311"/>
        </row>
        <row r="312">
          <cell r="P312"/>
        </row>
        <row r="313">
          <cell r="P313"/>
        </row>
        <row r="314">
          <cell r="P314"/>
        </row>
        <row r="315">
          <cell r="P315">
            <v>345945.1440000002</v>
          </cell>
        </row>
        <row r="316">
          <cell r="P316"/>
        </row>
        <row r="317">
          <cell r="P317"/>
        </row>
        <row r="318">
          <cell r="P318"/>
        </row>
        <row r="319">
          <cell r="P319"/>
        </row>
        <row r="320">
          <cell r="P320"/>
        </row>
        <row r="321">
          <cell r="P321"/>
        </row>
        <row r="322">
          <cell r="P322"/>
        </row>
        <row r="323">
          <cell r="H323">
            <v>59376.095999999998</v>
          </cell>
          <cell r="P323"/>
        </row>
        <row r="324">
          <cell r="H324">
            <v>13660.415999999999</v>
          </cell>
          <cell r="P324"/>
        </row>
        <row r="325">
          <cell r="H325"/>
          <cell r="P325"/>
        </row>
        <row r="326">
          <cell r="P326"/>
        </row>
        <row r="327">
          <cell r="P327"/>
        </row>
        <row r="328">
          <cell r="P328"/>
        </row>
        <row r="329">
          <cell r="P329"/>
        </row>
        <row r="339">
          <cell r="P339"/>
        </row>
        <row r="340">
          <cell r="P340"/>
        </row>
        <row r="341">
          <cell r="P341"/>
        </row>
        <row r="342">
          <cell r="P342"/>
        </row>
        <row r="343">
          <cell r="P343"/>
        </row>
        <row r="344">
          <cell r="P344"/>
        </row>
        <row r="345">
          <cell r="P345"/>
        </row>
        <row r="346">
          <cell r="P346"/>
        </row>
        <row r="347">
          <cell r="P347"/>
        </row>
        <row r="348">
          <cell r="P348"/>
        </row>
        <row r="349">
          <cell r="P349"/>
        </row>
        <row r="350">
          <cell r="P350"/>
        </row>
        <row r="351">
          <cell r="P351"/>
        </row>
        <row r="352">
          <cell r="P352"/>
        </row>
        <row r="353">
          <cell r="P353"/>
        </row>
        <row r="388">
          <cell r="P388"/>
        </row>
        <row r="389">
          <cell r="P389"/>
        </row>
        <row r="390">
          <cell r="P390"/>
        </row>
        <row r="391">
          <cell r="P391"/>
        </row>
        <row r="392">
          <cell r="P392"/>
        </row>
        <row r="393">
          <cell r="P393"/>
        </row>
        <row r="394">
          <cell r="P394"/>
        </row>
        <row r="395">
          <cell r="H395">
            <v>64404</v>
          </cell>
          <cell r="P395"/>
        </row>
        <row r="396">
          <cell r="H396">
            <v>36207.9</v>
          </cell>
          <cell r="P396"/>
        </row>
        <row r="397">
          <cell r="H397">
            <v>5516.0999999999995</v>
          </cell>
        </row>
        <row r="407">
          <cell r="P407"/>
        </row>
        <row r="408">
          <cell r="P408"/>
        </row>
        <row r="409">
          <cell r="P409"/>
        </row>
        <row r="410">
          <cell r="P410"/>
        </row>
        <row r="411">
          <cell r="P411"/>
        </row>
        <row r="412">
          <cell r="P412"/>
        </row>
        <row r="413">
          <cell r="P413"/>
        </row>
        <row r="414">
          <cell r="P414"/>
        </row>
        <row r="415">
          <cell r="P415">
            <v>0</v>
          </cell>
        </row>
        <row r="416">
          <cell r="P416"/>
        </row>
        <row r="417">
          <cell r="P417"/>
        </row>
        <row r="418">
          <cell r="P418"/>
        </row>
        <row r="419">
          <cell r="P419">
            <v>24685.415999999997</v>
          </cell>
        </row>
        <row r="420">
          <cell r="P420"/>
        </row>
        <row r="421">
          <cell r="P421"/>
        </row>
        <row r="422">
          <cell r="P422"/>
        </row>
        <row r="423">
          <cell r="P423"/>
        </row>
        <row r="424">
          <cell r="P424"/>
        </row>
        <row r="425">
          <cell r="P425"/>
        </row>
        <row r="426">
          <cell r="P426">
            <v>0</v>
          </cell>
        </row>
        <row r="427">
          <cell r="P427"/>
        </row>
        <row r="428">
          <cell r="P428"/>
        </row>
        <row r="429">
          <cell r="P429"/>
        </row>
        <row r="430">
          <cell r="P430">
            <v>1116473.2999999998</v>
          </cell>
        </row>
        <row r="431">
          <cell r="P431"/>
        </row>
        <row r="432">
          <cell r="P432"/>
        </row>
        <row r="433">
          <cell r="P433"/>
        </row>
        <row r="434">
          <cell r="P434"/>
        </row>
        <row r="435">
          <cell r="P435"/>
        </row>
        <row r="436">
          <cell r="P436"/>
        </row>
        <row r="437">
          <cell r="P437"/>
        </row>
        <row r="438">
          <cell r="P438"/>
        </row>
        <row r="439">
          <cell r="P439"/>
        </row>
        <row r="440">
          <cell r="P440"/>
        </row>
        <row r="441">
          <cell r="P441"/>
        </row>
        <row r="442">
          <cell r="P442"/>
        </row>
        <row r="443">
          <cell r="P443"/>
        </row>
        <row r="444">
          <cell r="P444"/>
        </row>
        <row r="445">
          <cell r="P445"/>
        </row>
        <row r="474">
          <cell r="P474"/>
        </row>
        <row r="475">
          <cell r="P475"/>
        </row>
        <row r="476">
          <cell r="P476"/>
        </row>
        <row r="477">
          <cell r="P477">
            <v>89044.893999999971</v>
          </cell>
        </row>
        <row r="478">
          <cell r="P478"/>
        </row>
        <row r="489">
          <cell r="P489"/>
        </row>
        <row r="490">
          <cell r="P490"/>
        </row>
        <row r="491">
          <cell r="P491"/>
        </row>
        <row r="492">
          <cell r="P492"/>
        </row>
        <row r="493">
          <cell r="P493"/>
        </row>
        <row r="494">
          <cell r="P494"/>
        </row>
        <row r="495">
          <cell r="P495"/>
        </row>
        <row r="496">
          <cell r="P496"/>
        </row>
        <row r="497">
          <cell r="H497">
            <v>28137.672000000002</v>
          </cell>
        </row>
        <row r="498">
          <cell r="H498">
            <v>20551.319999999996</v>
          </cell>
        </row>
        <row r="499">
          <cell r="H499"/>
        </row>
        <row r="503">
          <cell r="P503"/>
        </row>
        <row r="504">
          <cell r="P504"/>
        </row>
        <row r="505">
          <cell r="P505"/>
        </row>
        <row r="506">
          <cell r="P506">
            <v>4548.6299999998882</v>
          </cell>
        </row>
        <row r="507">
          <cell r="P507"/>
        </row>
        <row r="508">
          <cell r="P508"/>
        </row>
        <row r="509">
          <cell r="P509"/>
        </row>
        <row r="510">
          <cell r="P510"/>
        </row>
        <row r="511">
          <cell r="P511"/>
        </row>
        <row r="512">
          <cell r="P512"/>
        </row>
        <row r="513">
          <cell r="P513"/>
        </row>
        <row r="514">
          <cell r="P514"/>
        </row>
        <row r="515">
          <cell r="P515"/>
        </row>
        <row r="516">
          <cell r="P516"/>
        </row>
        <row r="517">
          <cell r="P517"/>
        </row>
        <row r="518">
          <cell r="P518"/>
        </row>
        <row r="519">
          <cell r="P519"/>
        </row>
        <row r="520">
          <cell r="P520"/>
        </row>
        <row r="521">
          <cell r="P521"/>
        </row>
        <row r="522">
          <cell r="P522"/>
        </row>
        <row r="523">
          <cell r="P523"/>
        </row>
        <row r="524">
          <cell r="P524"/>
        </row>
        <row r="525">
          <cell r="P525"/>
        </row>
        <row r="526">
          <cell r="P526"/>
        </row>
        <row r="527">
          <cell r="P527"/>
        </row>
        <row r="528">
          <cell r="P528"/>
        </row>
        <row r="529">
          <cell r="P529"/>
        </row>
        <row r="530">
          <cell r="P530"/>
        </row>
        <row r="531">
          <cell r="P531"/>
        </row>
        <row r="532">
          <cell r="P532">
            <v>0</v>
          </cell>
        </row>
        <row r="533">
          <cell r="P533"/>
        </row>
        <row r="534">
          <cell r="P534"/>
        </row>
        <row r="535">
          <cell r="P535"/>
        </row>
        <row r="536">
          <cell r="P536"/>
        </row>
        <row r="537">
          <cell r="P537"/>
        </row>
        <row r="538">
          <cell r="P538"/>
        </row>
        <row r="539">
          <cell r="P539"/>
        </row>
        <row r="540">
          <cell r="P540"/>
        </row>
        <row r="541">
          <cell r="P541"/>
        </row>
        <row r="542">
          <cell r="P542"/>
        </row>
        <row r="543">
          <cell r="P543">
            <v>2463.7439999999997</v>
          </cell>
        </row>
        <row r="544">
          <cell r="P544"/>
        </row>
        <row r="545">
          <cell r="P545"/>
        </row>
        <row r="546">
          <cell r="P546"/>
        </row>
        <row r="547">
          <cell r="P547"/>
        </row>
        <row r="548">
          <cell r="P548">
            <v>40068.003999999957</v>
          </cell>
        </row>
        <row r="549">
          <cell r="P549"/>
        </row>
        <row r="550">
          <cell r="P550"/>
        </row>
        <row r="551">
          <cell r="P551"/>
        </row>
        <row r="552">
          <cell r="P552"/>
        </row>
        <row r="553">
          <cell r="P553"/>
        </row>
        <row r="554">
          <cell r="P554"/>
        </row>
        <row r="555">
          <cell r="P555"/>
        </row>
        <row r="556">
          <cell r="P556"/>
        </row>
        <row r="557">
          <cell r="P557"/>
        </row>
        <row r="558">
          <cell r="P558"/>
        </row>
        <row r="559">
          <cell r="P559">
            <v>0.19999999999708962</v>
          </cell>
        </row>
        <row r="560">
          <cell r="P560"/>
        </row>
        <row r="561">
          <cell r="P561"/>
        </row>
        <row r="562">
          <cell r="P562"/>
        </row>
        <row r="563">
          <cell r="P563"/>
        </row>
        <row r="572">
          <cell r="P572"/>
        </row>
        <row r="573">
          <cell r="P573"/>
        </row>
        <row r="574">
          <cell r="P574"/>
        </row>
        <row r="575">
          <cell r="P575"/>
        </row>
        <row r="576">
          <cell r="P576"/>
        </row>
        <row r="577">
          <cell r="P577"/>
        </row>
        <row r="578">
          <cell r="P578"/>
        </row>
        <row r="579">
          <cell r="P579">
            <v>-78310.108000000007</v>
          </cell>
        </row>
        <row r="580">
          <cell r="P580"/>
        </row>
        <row r="581">
          <cell r="P581"/>
        </row>
        <row r="582">
          <cell r="P582"/>
        </row>
        <row r="583">
          <cell r="P583"/>
        </row>
        <row r="609">
          <cell r="P609"/>
        </row>
        <row r="610">
          <cell r="P610"/>
        </row>
        <row r="611">
          <cell r="P611"/>
        </row>
        <row r="612">
          <cell r="P612"/>
        </row>
        <row r="620">
          <cell r="P620"/>
        </row>
        <row r="621">
          <cell r="P621"/>
        </row>
        <row r="622">
          <cell r="P622"/>
        </row>
        <row r="623">
          <cell r="P623"/>
        </row>
        <row r="630">
          <cell r="P630"/>
        </row>
        <row r="631">
          <cell r="P631"/>
        </row>
        <row r="632">
          <cell r="P632"/>
        </row>
        <row r="633">
          <cell r="H633">
            <v>161262</v>
          </cell>
          <cell r="P633"/>
        </row>
        <row r="634">
          <cell r="H634">
            <v>21600</v>
          </cell>
        </row>
        <row r="635">
          <cell r="H635"/>
        </row>
        <row r="644">
          <cell r="P644"/>
        </row>
        <row r="645">
          <cell r="P645"/>
        </row>
        <row r="646">
          <cell r="P646"/>
        </row>
        <row r="647">
          <cell r="P647"/>
        </row>
        <row r="654">
          <cell r="P654"/>
        </row>
        <row r="655">
          <cell r="P655"/>
        </row>
        <row r="656">
          <cell r="H656">
            <v>202860</v>
          </cell>
          <cell r="P656"/>
        </row>
        <row r="657">
          <cell r="H657"/>
          <cell r="P657"/>
        </row>
        <row r="658">
          <cell r="P658"/>
        </row>
        <row r="659">
          <cell r="P659"/>
        </row>
        <row r="677">
          <cell r="P677"/>
        </row>
        <row r="678">
          <cell r="P678"/>
        </row>
        <row r="679">
          <cell r="P679"/>
        </row>
        <row r="680">
          <cell r="P680"/>
        </row>
        <row r="681">
          <cell r="P681"/>
        </row>
        <row r="682">
          <cell r="P682"/>
        </row>
        <row r="683">
          <cell r="P683"/>
        </row>
        <row r="684">
          <cell r="P684"/>
        </row>
        <row r="685">
          <cell r="P685"/>
        </row>
        <row r="686">
          <cell r="P686">
            <v>0</v>
          </cell>
        </row>
        <row r="687">
          <cell r="P687"/>
        </row>
        <row r="688">
          <cell r="P688"/>
        </row>
        <row r="689">
          <cell r="P689"/>
        </row>
        <row r="690">
          <cell r="P690"/>
        </row>
        <row r="691">
          <cell r="P691">
            <v>0</v>
          </cell>
        </row>
        <row r="692">
          <cell r="P692"/>
        </row>
        <row r="693">
          <cell r="P693"/>
        </row>
        <row r="694">
          <cell r="P694"/>
        </row>
        <row r="695">
          <cell r="P695"/>
        </row>
        <row r="696">
          <cell r="P696">
            <v>435295.39399999985</v>
          </cell>
        </row>
        <row r="697">
          <cell r="P697"/>
        </row>
        <row r="698">
          <cell r="P698"/>
        </row>
        <row r="699">
          <cell r="P699"/>
        </row>
        <row r="700">
          <cell r="P700"/>
        </row>
        <row r="701">
          <cell r="P701"/>
        </row>
        <row r="702">
          <cell r="P702"/>
        </row>
        <row r="703">
          <cell r="P703"/>
        </row>
        <row r="704">
          <cell r="P704">
            <v>3.9999999989959178E-3</v>
          </cell>
        </row>
        <row r="705">
          <cell r="P705"/>
        </row>
        <row r="706">
          <cell r="P706"/>
        </row>
        <row r="707">
          <cell r="P707"/>
        </row>
        <row r="708">
          <cell r="P708"/>
        </row>
        <row r="709">
          <cell r="P709">
            <v>11485.44</v>
          </cell>
        </row>
        <row r="710">
          <cell r="P710"/>
        </row>
        <row r="711">
          <cell r="P711"/>
        </row>
        <row r="712">
          <cell r="P712"/>
        </row>
        <row r="713">
          <cell r="P713"/>
        </row>
        <row r="714">
          <cell r="P714"/>
        </row>
        <row r="715">
          <cell r="P715"/>
        </row>
        <row r="716">
          <cell r="P716"/>
        </row>
        <row r="717">
          <cell r="P717"/>
        </row>
        <row r="718">
          <cell r="P718"/>
        </row>
        <row r="719">
          <cell r="P719"/>
        </row>
        <row r="720">
          <cell r="P720">
            <v>-1.9999999785795808E-3</v>
          </cell>
        </row>
        <row r="721">
          <cell r="P721"/>
        </row>
        <row r="722">
          <cell r="P722"/>
        </row>
        <row r="723">
          <cell r="P723"/>
        </row>
        <row r="724">
          <cell r="P724"/>
        </row>
        <row r="725">
          <cell r="P725"/>
        </row>
        <row r="726">
          <cell r="P726"/>
        </row>
      </sheetData>
      <sheetData sheetId="10">
        <row r="10">
          <cell r="P10">
            <v>3187144.9899999998</v>
          </cell>
        </row>
        <row r="12">
          <cell r="P12">
            <v>0</v>
          </cell>
        </row>
        <row r="13">
          <cell r="P13"/>
        </row>
        <row r="14">
          <cell r="P14"/>
        </row>
        <row r="15">
          <cell r="P15">
            <v>40094.890000000007</v>
          </cell>
        </row>
        <row r="16">
          <cell r="P16"/>
        </row>
        <row r="17">
          <cell r="P17"/>
        </row>
        <row r="18">
          <cell r="P18"/>
        </row>
        <row r="19">
          <cell r="P19"/>
        </row>
        <row r="20">
          <cell r="P20"/>
        </row>
        <row r="21">
          <cell r="P21"/>
        </row>
        <row r="22">
          <cell r="H22">
            <v>3640</v>
          </cell>
          <cell r="P22"/>
        </row>
        <row r="23">
          <cell r="P23"/>
        </row>
        <row r="29">
          <cell r="P29">
            <v>23026.76999999999</v>
          </cell>
        </row>
        <row r="30">
          <cell r="P30"/>
        </row>
        <row r="31">
          <cell r="P31"/>
        </row>
        <row r="32">
          <cell r="P32"/>
        </row>
        <row r="33">
          <cell r="P33"/>
        </row>
        <row r="34">
          <cell r="P34">
            <v>1200</v>
          </cell>
        </row>
        <row r="35">
          <cell r="P35"/>
        </row>
        <row r="36">
          <cell r="P36"/>
        </row>
        <row r="37">
          <cell r="P37">
            <v>6375</v>
          </cell>
        </row>
        <row r="38">
          <cell r="P38"/>
        </row>
        <row r="39">
          <cell r="P39"/>
        </row>
        <row r="40">
          <cell r="P40">
            <v>42550.81</v>
          </cell>
        </row>
        <row r="41">
          <cell r="P41"/>
        </row>
        <row r="42">
          <cell r="P42"/>
        </row>
        <row r="43">
          <cell r="P43"/>
        </row>
        <row r="44">
          <cell r="P44"/>
        </row>
        <row r="45">
          <cell r="P45">
            <v>0</v>
          </cell>
        </row>
        <row r="46">
          <cell r="P46"/>
        </row>
        <row r="47">
          <cell r="P47"/>
        </row>
        <row r="48">
          <cell r="P48"/>
        </row>
        <row r="49">
          <cell r="P49"/>
        </row>
        <row r="50">
          <cell r="P50"/>
        </row>
        <row r="51">
          <cell r="P51"/>
        </row>
        <row r="52">
          <cell r="P52"/>
        </row>
        <row r="53">
          <cell r="P53"/>
        </row>
        <row r="54">
          <cell r="P54"/>
        </row>
        <row r="55">
          <cell r="P55"/>
        </row>
        <row r="56">
          <cell r="P56">
            <v>1637.54</v>
          </cell>
        </row>
        <row r="57">
          <cell r="P57"/>
        </row>
        <row r="58">
          <cell r="P58"/>
        </row>
        <row r="59">
          <cell r="P59">
            <v>-130</v>
          </cell>
        </row>
        <row r="60">
          <cell r="P60"/>
        </row>
        <row r="61">
          <cell r="P61"/>
        </row>
        <row r="62">
          <cell r="P62"/>
        </row>
        <row r="63">
          <cell r="P63"/>
        </row>
        <row r="64">
          <cell r="P64"/>
        </row>
        <row r="65">
          <cell r="P65"/>
        </row>
        <row r="66">
          <cell r="P66"/>
        </row>
        <row r="67">
          <cell r="P67"/>
        </row>
        <row r="68">
          <cell r="P68"/>
        </row>
        <row r="69">
          <cell r="P69"/>
        </row>
        <row r="90">
          <cell r="P90">
            <v>32.5</v>
          </cell>
        </row>
        <row r="91">
          <cell r="P91"/>
        </row>
        <row r="92">
          <cell r="P92"/>
        </row>
        <row r="93">
          <cell r="P93">
            <v>594620</v>
          </cell>
        </row>
        <row r="94">
          <cell r="P94"/>
        </row>
        <row r="95">
          <cell r="P95"/>
        </row>
        <row r="96">
          <cell r="P96"/>
        </row>
        <row r="97">
          <cell r="P97"/>
        </row>
        <row r="98">
          <cell r="P98"/>
        </row>
        <row r="99">
          <cell r="H99"/>
          <cell r="P99"/>
        </row>
        <row r="100">
          <cell r="P100"/>
        </row>
        <row r="101">
          <cell r="P101"/>
        </row>
        <row r="102">
          <cell r="P102"/>
        </row>
        <row r="103">
          <cell r="P103"/>
        </row>
        <row r="104">
          <cell r="P104"/>
        </row>
        <row r="105">
          <cell r="P105"/>
        </row>
        <row r="113">
          <cell r="P113">
            <v>703427.4299999997</v>
          </cell>
        </row>
        <row r="114">
          <cell r="P114"/>
        </row>
        <row r="115">
          <cell r="P115"/>
        </row>
        <row r="116">
          <cell r="P116"/>
        </row>
        <row r="117">
          <cell r="P117"/>
        </row>
        <row r="118">
          <cell r="P118"/>
        </row>
        <row r="119">
          <cell r="P119"/>
        </row>
        <row r="120">
          <cell r="P120"/>
        </row>
        <row r="121">
          <cell r="P121"/>
        </row>
        <row r="122">
          <cell r="P122"/>
        </row>
        <row r="132">
          <cell r="P132">
            <v>-1447</v>
          </cell>
        </row>
        <row r="133">
          <cell r="P133"/>
        </row>
        <row r="134">
          <cell r="P134"/>
        </row>
        <row r="135">
          <cell r="P135"/>
        </row>
        <row r="136">
          <cell r="P136"/>
        </row>
        <row r="137">
          <cell r="P137"/>
        </row>
        <row r="138">
          <cell r="P138"/>
        </row>
        <row r="139">
          <cell r="P139">
            <v>-1.1641532182693481E-10</v>
          </cell>
        </row>
        <row r="140">
          <cell r="P140"/>
        </row>
        <row r="141">
          <cell r="P141"/>
        </row>
        <row r="142">
          <cell r="P142"/>
        </row>
        <row r="143">
          <cell r="P143"/>
        </row>
        <row r="144">
          <cell r="P144"/>
        </row>
        <row r="145">
          <cell r="P145"/>
        </row>
        <row r="146">
          <cell r="P146"/>
        </row>
        <row r="147">
          <cell r="P147"/>
        </row>
        <row r="148">
          <cell r="P148"/>
        </row>
        <row r="149">
          <cell r="P149"/>
        </row>
        <row r="150">
          <cell r="P150"/>
        </row>
        <row r="151">
          <cell r="P151"/>
        </row>
        <row r="152">
          <cell r="P152"/>
        </row>
        <row r="153">
          <cell r="P153"/>
        </row>
        <row r="154">
          <cell r="P154"/>
        </row>
        <row r="155">
          <cell r="P155"/>
        </row>
        <row r="156">
          <cell r="P156"/>
        </row>
        <row r="157">
          <cell r="P157"/>
        </row>
        <row r="158">
          <cell r="P158"/>
        </row>
        <row r="159">
          <cell r="P159"/>
        </row>
        <row r="160">
          <cell r="P160"/>
        </row>
        <row r="161">
          <cell r="P161"/>
        </row>
        <row r="162">
          <cell r="P162"/>
        </row>
        <row r="163">
          <cell r="P163"/>
        </row>
        <row r="164">
          <cell r="P164"/>
        </row>
        <row r="165">
          <cell r="P165"/>
        </row>
        <row r="166">
          <cell r="P166"/>
        </row>
        <row r="167">
          <cell r="P167"/>
        </row>
        <row r="168">
          <cell r="P168"/>
        </row>
        <row r="169">
          <cell r="P169"/>
        </row>
        <row r="170">
          <cell r="P170"/>
        </row>
        <row r="171">
          <cell r="P171"/>
        </row>
        <row r="172">
          <cell r="P172"/>
        </row>
        <row r="173">
          <cell r="P173">
            <v>245356.75</v>
          </cell>
        </row>
        <row r="174">
          <cell r="P174"/>
        </row>
        <row r="175">
          <cell r="P175"/>
        </row>
        <row r="176">
          <cell r="P176"/>
        </row>
        <row r="177">
          <cell r="P177"/>
        </row>
        <row r="178">
          <cell r="P178"/>
        </row>
        <row r="179">
          <cell r="P179"/>
        </row>
        <row r="180">
          <cell r="P180"/>
        </row>
        <row r="181">
          <cell r="P181"/>
        </row>
        <row r="182">
          <cell r="P182"/>
        </row>
        <row r="183">
          <cell r="P183"/>
        </row>
        <row r="184">
          <cell r="P184"/>
        </row>
        <row r="185">
          <cell r="P185"/>
        </row>
        <row r="186">
          <cell r="P186">
            <v>325735</v>
          </cell>
        </row>
        <row r="187">
          <cell r="P187"/>
        </row>
        <row r="188">
          <cell r="P188"/>
        </row>
        <row r="189">
          <cell r="P189"/>
        </row>
        <row r="190">
          <cell r="P190"/>
        </row>
        <row r="191">
          <cell r="P191"/>
        </row>
        <row r="192">
          <cell r="P192"/>
        </row>
        <row r="193">
          <cell r="P193">
            <v>0</v>
          </cell>
        </row>
        <row r="194">
          <cell r="P194"/>
        </row>
        <row r="195">
          <cell r="P195"/>
        </row>
        <row r="196">
          <cell r="P196"/>
        </row>
        <row r="197">
          <cell r="P197"/>
        </row>
        <row r="198">
          <cell r="P198">
            <v>47469.399999999994</v>
          </cell>
        </row>
        <row r="199">
          <cell r="P199"/>
        </row>
        <row r="200">
          <cell r="P200"/>
        </row>
        <row r="201">
          <cell r="P201"/>
        </row>
        <row r="202">
          <cell r="P202"/>
        </row>
        <row r="203">
          <cell r="P203">
            <v>-44042</v>
          </cell>
        </row>
        <row r="204">
          <cell r="P204"/>
        </row>
        <row r="205">
          <cell r="P205"/>
        </row>
        <row r="206">
          <cell r="P206"/>
        </row>
        <row r="207">
          <cell r="P207"/>
        </row>
        <row r="208">
          <cell r="P208"/>
        </row>
        <row r="209">
          <cell r="P209"/>
        </row>
        <row r="210">
          <cell r="P210"/>
        </row>
        <row r="211">
          <cell r="P211"/>
        </row>
        <row r="212">
          <cell r="P212"/>
        </row>
        <row r="213">
          <cell r="P213"/>
        </row>
        <row r="214">
          <cell r="P214"/>
        </row>
        <row r="215">
          <cell r="P215"/>
        </row>
        <row r="216">
          <cell r="P216"/>
        </row>
        <row r="217">
          <cell r="P217"/>
        </row>
        <row r="218">
          <cell r="P218"/>
        </row>
        <row r="219">
          <cell r="P219"/>
        </row>
        <row r="220">
          <cell r="P220"/>
        </row>
        <row r="221">
          <cell r="P221"/>
        </row>
        <row r="222">
          <cell r="P222"/>
        </row>
        <row r="223">
          <cell r="P223"/>
        </row>
        <row r="224">
          <cell r="P224"/>
        </row>
        <row r="225">
          <cell r="P225"/>
        </row>
        <row r="226">
          <cell r="P226"/>
        </row>
        <row r="227">
          <cell r="P227"/>
        </row>
        <row r="228">
          <cell r="P228"/>
        </row>
        <row r="246">
          <cell r="P246"/>
        </row>
        <row r="247">
          <cell r="P247"/>
        </row>
        <row r="248">
          <cell r="P248"/>
        </row>
        <row r="249">
          <cell r="P249"/>
        </row>
        <row r="250">
          <cell r="P250"/>
        </row>
        <row r="251">
          <cell r="P251"/>
        </row>
        <row r="255">
          <cell r="H255">
            <v>55625</v>
          </cell>
        </row>
        <row r="262">
          <cell r="P262"/>
        </row>
        <row r="263">
          <cell r="P263"/>
        </row>
        <row r="264">
          <cell r="P264"/>
        </row>
        <row r="265">
          <cell r="P265"/>
        </row>
        <row r="266">
          <cell r="P266"/>
        </row>
        <row r="273">
          <cell r="P273"/>
        </row>
        <row r="274">
          <cell r="P274"/>
        </row>
        <row r="275">
          <cell r="P275"/>
        </row>
        <row r="276">
          <cell r="P276"/>
        </row>
        <row r="277">
          <cell r="P277"/>
        </row>
        <row r="282">
          <cell r="P282"/>
        </row>
        <row r="283">
          <cell r="P283"/>
        </row>
        <row r="284">
          <cell r="P284"/>
        </row>
        <row r="285">
          <cell r="P285"/>
        </row>
        <row r="286">
          <cell r="P286"/>
        </row>
        <row r="314">
          <cell r="P314"/>
        </row>
        <row r="315">
          <cell r="P315"/>
        </row>
        <row r="316">
          <cell r="P316"/>
        </row>
        <row r="317">
          <cell r="P317"/>
        </row>
        <row r="318">
          <cell r="P318"/>
        </row>
        <row r="328">
          <cell r="P328"/>
        </row>
        <row r="329">
          <cell r="P329"/>
        </row>
        <row r="330">
          <cell r="P330"/>
        </row>
        <row r="331">
          <cell r="P331"/>
        </row>
        <row r="332">
          <cell r="P332"/>
        </row>
        <row r="337">
          <cell r="H337">
            <v>16537</v>
          </cell>
        </row>
        <row r="343">
          <cell r="P343"/>
        </row>
        <row r="344">
          <cell r="P344"/>
        </row>
        <row r="345">
          <cell r="P345"/>
        </row>
        <row r="346">
          <cell r="P346"/>
        </row>
        <row r="347">
          <cell r="P347"/>
        </row>
        <row r="348">
          <cell r="P348"/>
        </row>
        <row r="349">
          <cell r="P349"/>
        </row>
        <row r="350">
          <cell r="P350"/>
        </row>
        <row r="351">
          <cell r="P351">
            <v>6.6199999999371357</v>
          </cell>
        </row>
        <row r="352">
          <cell r="P352"/>
        </row>
        <row r="353">
          <cell r="P353"/>
        </row>
        <row r="354">
          <cell r="P354"/>
        </row>
        <row r="355">
          <cell r="P355"/>
        </row>
        <row r="356">
          <cell r="P356">
            <v>-13135.499999999985</v>
          </cell>
        </row>
        <row r="357">
          <cell r="P357"/>
        </row>
        <row r="358">
          <cell r="P358"/>
        </row>
        <row r="359">
          <cell r="P359"/>
        </row>
        <row r="360">
          <cell r="P360"/>
        </row>
        <row r="361">
          <cell r="P361"/>
        </row>
        <row r="362">
          <cell r="P362"/>
        </row>
        <row r="363">
          <cell r="P363"/>
        </row>
        <row r="364">
          <cell r="P364">
            <v>0</v>
          </cell>
        </row>
        <row r="365">
          <cell r="P365"/>
        </row>
        <row r="366">
          <cell r="P366"/>
        </row>
        <row r="367">
          <cell r="P367"/>
        </row>
        <row r="368">
          <cell r="P368"/>
        </row>
        <row r="369">
          <cell r="P369">
            <v>-726.44000000000233</v>
          </cell>
        </row>
        <row r="370">
          <cell r="P370"/>
        </row>
        <row r="371">
          <cell r="P371"/>
        </row>
        <row r="372">
          <cell r="P372"/>
        </row>
        <row r="373">
          <cell r="P373"/>
        </row>
        <row r="374">
          <cell r="P374"/>
        </row>
        <row r="375">
          <cell r="P375"/>
        </row>
        <row r="376">
          <cell r="P376"/>
        </row>
        <row r="377">
          <cell r="P377">
            <v>100</v>
          </cell>
        </row>
        <row r="378">
          <cell r="P378"/>
        </row>
        <row r="379">
          <cell r="P379"/>
        </row>
        <row r="380">
          <cell r="P380"/>
        </row>
        <row r="381">
          <cell r="P381"/>
        </row>
        <row r="382">
          <cell r="P382"/>
        </row>
        <row r="383">
          <cell r="P383"/>
        </row>
        <row r="384">
          <cell r="P384"/>
        </row>
        <row r="385">
          <cell r="P385"/>
        </row>
        <row r="386">
          <cell r="P386"/>
        </row>
        <row r="393">
          <cell r="P393"/>
        </row>
        <row r="394">
          <cell r="P394"/>
        </row>
        <row r="395">
          <cell r="P395"/>
        </row>
        <row r="396">
          <cell r="P396"/>
        </row>
        <row r="397">
          <cell r="P397"/>
        </row>
        <row r="398">
          <cell r="P398"/>
        </row>
        <row r="399">
          <cell r="P399"/>
        </row>
        <row r="400">
          <cell r="P400"/>
        </row>
        <row r="401">
          <cell r="P401">
            <v>-64729.040000000037</v>
          </cell>
        </row>
        <row r="402">
          <cell r="P402"/>
        </row>
        <row r="403">
          <cell r="P403"/>
        </row>
        <row r="404">
          <cell r="P404"/>
        </row>
        <row r="405">
          <cell r="P405"/>
        </row>
        <row r="406">
          <cell r="P406"/>
        </row>
        <row r="407">
          <cell r="P407"/>
        </row>
        <row r="408">
          <cell r="P408"/>
        </row>
        <row r="409">
          <cell r="P409"/>
        </row>
        <row r="410">
          <cell r="P410"/>
        </row>
        <row r="411">
          <cell r="P411"/>
        </row>
        <row r="412">
          <cell r="P412"/>
        </row>
        <row r="413">
          <cell r="P413"/>
        </row>
        <row r="414">
          <cell r="P414"/>
        </row>
        <row r="415">
          <cell r="P415"/>
        </row>
        <row r="416">
          <cell r="P416"/>
        </row>
        <row r="417">
          <cell r="P417"/>
        </row>
        <row r="418">
          <cell r="P418"/>
        </row>
        <row r="420">
          <cell r="H420"/>
        </row>
        <row r="426">
          <cell r="P426"/>
        </row>
        <row r="427">
          <cell r="P427"/>
        </row>
        <row r="428">
          <cell r="P428"/>
        </row>
        <row r="429">
          <cell r="P429"/>
        </row>
        <row r="438">
          <cell r="P438"/>
        </row>
        <row r="439">
          <cell r="P439"/>
        </row>
        <row r="440">
          <cell r="P440"/>
        </row>
        <row r="441">
          <cell r="P441"/>
        </row>
        <row r="442">
          <cell r="P442"/>
        </row>
        <row r="443">
          <cell r="P443"/>
        </row>
        <row r="444">
          <cell r="P444"/>
        </row>
        <row r="445">
          <cell r="P445"/>
        </row>
        <row r="446">
          <cell r="P446">
            <v>-8730.4000000000087</v>
          </cell>
        </row>
        <row r="447">
          <cell r="P447"/>
        </row>
        <row r="448">
          <cell r="P448"/>
        </row>
        <row r="449">
          <cell r="P449"/>
        </row>
        <row r="450">
          <cell r="P450"/>
        </row>
        <row r="451">
          <cell r="P451"/>
        </row>
        <row r="452">
          <cell r="P452"/>
        </row>
        <row r="453">
          <cell r="P453"/>
        </row>
        <row r="454">
          <cell r="P454"/>
        </row>
        <row r="455">
          <cell r="P455"/>
        </row>
        <row r="456">
          <cell r="P456"/>
        </row>
        <row r="457">
          <cell r="P457"/>
        </row>
        <row r="458">
          <cell r="P458"/>
        </row>
        <row r="459">
          <cell r="P459"/>
        </row>
        <row r="460">
          <cell r="P460"/>
        </row>
        <row r="461">
          <cell r="P461"/>
        </row>
        <row r="462">
          <cell r="P462"/>
        </row>
        <row r="463">
          <cell r="P463">
            <v>-63.840000000000146</v>
          </cell>
        </row>
        <row r="464">
          <cell r="P464"/>
        </row>
      </sheetData>
      <sheetData sheetId="11"/>
      <sheetData sheetId="12">
        <row r="4">
          <cell r="P4">
            <v>191611.31</v>
          </cell>
        </row>
        <row r="10">
          <cell r="P10">
            <v>22800</v>
          </cell>
        </row>
        <row r="13">
          <cell r="P13">
            <v>6000</v>
          </cell>
        </row>
        <row r="16">
          <cell r="P16">
            <v>14737.5</v>
          </cell>
        </row>
        <row r="19">
          <cell r="P19">
            <v>12000</v>
          </cell>
        </row>
        <row r="22">
          <cell r="P22">
            <v>116700</v>
          </cell>
        </row>
      </sheetData>
      <sheetData sheetId="13">
        <row r="28">
          <cell r="P28">
            <v>1366478.5359999998</v>
          </cell>
        </row>
        <row r="30">
          <cell r="P30">
            <v>211062.5</v>
          </cell>
        </row>
        <row r="34">
          <cell r="P34">
            <v>-56530</v>
          </cell>
        </row>
      </sheetData>
      <sheetData sheetId="14">
        <row r="20">
          <cell r="P20">
            <v>34577.800000000003</v>
          </cell>
        </row>
      </sheetData>
      <sheetData sheetId="15">
        <row r="23">
          <cell r="P23">
            <v>403130.73</v>
          </cell>
        </row>
        <row r="62">
          <cell r="P62">
            <v>326696.69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175B-511B-4F90-9771-5C4AACBEB0C6}">
  <sheetPr>
    <tabColor theme="8" tint="0.59999389629810485"/>
  </sheetPr>
  <dimension ref="A5:X666"/>
  <sheetViews>
    <sheetView tabSelected="1" topLeftCell="A635" workbookViewId="0">
      <selection activeCell="I642" sqref="I642"/>
    </sheetView>
  </sheetViews>
  <sheetFormatPr baseColWidth="10" defaultRowHeight="15" x14ac:dyDescent="0.25"/>
  <cols>
    <col min="6" max="6" width="23.42578125" bestFit="1" customWidth="1"/>
    <col min="9" max="9" width="19.5703125" bestFit="1" customWidth="1"/>
    <col min="10" max="11" width="11.5703125" bestFit="1" customWidth="1"/>
    <col min="15" max="15" width="14.5703125" bestFit="1" customWidth="1"/>
    <col min="17" max="17" width="13" bestFit="1" customWidth="1"/>
    <col min="18" max="21" width="12.7109375" bestFit="1" customWidth="1"/>
    <col min="23" max="23" width="32.7109375" bestFit="1" customWidth="1"/>
    <col min="24" max="24" width="23.140625" bestFit="1" customWidth="1"/>
  </cols>
  <sheetData>
    <row r="5" spans="1:24" ht="15.75" thickBot="1" x14ac:dyDescent="0.3"/>
    <row r="6" spans="1:24" ht="16.5" thickBot="1" x14ac:dyDescent="0.3">
      <c r="J6" s="27">
        <f>+SUBTOTAL(9,J8:J99999)</f>
        <v>22412.720000000023</v>
      </c>
      <c r="K6" s="27">
        <f>+SUBTOTAL(9,K8:K99999)</f>
        <v>13971.5</v>
      </c>
      <c r="L6" s="26"/>
      <c r="M6" s="26"/>
      <c r="N6" s="26"/>
      <c r="O6" s="27">
        <f>+SUBTOTAL(9,O8:O99999)</f>
        <v>1057378.4633333336</v>
      </c>
      <c r="P6" s="26"/>
      <c r="Q6" s="27">
        <f>+SUBTOTAL(9,Q8:Q99999)</f>
        <v>173969.86</v>
      </c>
      <c r="R6" s="27">
        <f>+SUBTOTAL(9,R8:R99999)</f>
        <v>883408.60333333327</v>
      </c>
      <c r="S6" s="27">
        <f>+SUBTOTAL(9,S8:S99999)</f>
        <v>438418.00333333341</v>
      </c>
      <c r="T6" s="27">
        <f>+SUBTOTAL(9,T8:T99999)</f>
        <v>444990.6</v>
      </c>
      <c r="U6" s="27">
        <f>+SUBTOTAL(9,U8:U99999)</f>
        <v>160107.92000000004</v>
      </c>
      <c r="V6" s="27">
        <f>Q6-U6</f>
        <v>13861.939999999944</v>
      </c>
    </row>
    <row r="7" spans="1:24" ht="26.2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5" t="s">
        <v>14</v>
      </c>
      <c r="P7" s="6" t="s">
        <v>15</v>
      </c>
      <c r="Q7" s="4" t="s">
        <v>16</v>
      </c>
      <c r="R7" s="5" t="s">
        <v>17</v>
      </c>
      <c r="S7" s="5" t="s">
        <v>18</v>
      </c>
      <c r="T7" s="5" t="s">
        <v>19</v>
      </c>
      <c r="U7" s="7" t="s">
        <v>20</v>
      </c>
      <c r="V7" s="8" t="s">
        <v>21</v>
      </c>
      <c r="W7" s="9" t="s">
        <v>22</v>
      </c>
      <c r="X7" s="10" t="s">
        <v>23</v>
      </c>
    </row>
    <row r="8" spans="1:24" x14ac:dyDescent="0.25">
      <c r="A8" s="11">
        <v>45201</v>
      </c>
      <c r="B8" s="12" t="s">
        <v>24</v>
      </c>
      <c r="C8" s="12" t="s">
        <v>25</v>
      </c>
      <c r="D8" s="12" t="s">
        <v>26</v>
      </c>
      <c r="E8" s="12" t="s">
        <v>27</v>
      </c>
      <c r="F8" s="13" t="s">
        <v>28</v>
      </c>
      <c r="G8" s="13" t="s">
        <v>29</v>
      </c>
      <c r="H8" s="13" t="s">
        <v>30</v>
      </c>
      <c r="I8" s="13" t="s">
        <v>31</v>
      </c>
      <c r="J8" s="14">
        <v>36.299999999999997</v>
      </c>
      <c r="K8" s="14">
        <v>25</v>
      </c>
      <c r="L8" s="14">
        <v>1.452</v>
      </c>
      <c r="M8" s="15">
        <f>33/1.2</f>
        <v>27.5</v>
      </c>
      <c r="N8" s="15" t="s">
        <v>32</v>
      </c>
      <c r="O8" s="16">
        <f>+J8*M8</f>
        <v>998.24999999999989</v>
      </c>
      <c r="P8" s="17">
        <v>0</v>
      </c>
      <c r="Q8" s="17">
        <f>+J8*P8</f>
        <v>0</v>
      </c>
      <c r="R8" s="17">
        <f>+O8-Q8</f>
        <v>998.24999999999989</v>
      </c>
      <c r="S8" s="17">
        <f>+R8*1</f>
        <v>998.24999999999989</v>
      </c>
      <c r="T8" s="17">
        <f>+R8-S8</f>
        <v>0</v>
      </c>
      <c r="U8" s="18"/>
      <c r="V8" s="19"/>
      <c r="W8" s="13"/>
      <c r="X8" s="13" t="s">
        <v>33</v>
      </c>
    </row>
    <row r="9" spans="1:24" x14ac:dyDescent="0.25">
      <c r="A9" s="11">
        <v>45201</v>
      </c>
      <c r="B9" s="12" t="s">
        <v>34</v>
      </c>
      <c r="C9" s="12" t="s">
        <v>35</v>
      </c>
      <c r="D9" s="12" t="s">
        <v>36</v>
      </c>
      <c r="E9" s="12">
        <v>1952</v>
      </c>
      <c r="F9" s="13" t="s">
        <v>37</v>
      </c>
      <c r="G9" s="13" t="s">
        <v>29</v>
      </c>
      <c r="H9" s="13" t="s">
        <v>38</v>
      </c>
      <c r="I9" s="13" t="s">
        <v>39</v>
      </c>
      <c r="J9" s="14">
        <v>43.5</v>
      </c>
      <c r="K9" s="14">
        <v>25</v>
      </c>
      <c r="L9" s="14">
        <v>1.74</v>
      </c>
      <c r="M9" s="14">
        <v>43</v>
      </c>
      <c r="N9" s="14" t="s">
        <v>32</v>
      </c>
      <c r="O9" s="17">
        <f>J9*M9</f>
        <v>1870.5</v>
      </c>
      <c r="P9" s="17">
        <v>0</v>
      </c>
      <c r="Q9" s="17">
        <f>J9*P9</f>
        <v>0</v>
      </c>
      <c r="R9" s="17">
        <f>O9-Q9</f>
        <v>1870.5</v>
      </c>
      <c r="S9" s="17">
        <f>R9*1</f>
        <v>1870.5</v>
      </c>
      <c r="T9" s="17">
        <f>R9-S9</f>
        <v>0</v>
      </c>
      <c r="U9" s="18"/>
      <c r="V9" s="19"/>
      <c r="W9" s="13"/>
      <c r="X9" s="13" t="s">
        <v>33</v>
      </c>
    </row>
    <row r="10" spans="1:24" x14ac:dyDescent="0.25">
      <c r="A10" s="11">
        <v>45201</v>
      </c>
      <c r="B10" s="12" t="s">
        <v>40</v>
      </c>
      <c r="C10" s="12" t="s">
        <v>41</v>
      </c>
      <c r="D10" s="12" t="s">
        <v>42</v>
      </c>
      <c r="E10" s="12" t="s">
        <v>27</v>
      </c>
      <c r="F10" s="13" t="s">
        <v>28</v>
      </c>
      <c r="G10" s="13" t="s">
        <v>29</v>
      </c>
      <c r="H10" s="13" t="s">
        <v>43</v>
      </c>
      <c r="I10" s="13" t="s">
        <v>44</v>
      </c>
      <c r="J10" s="14">
        <v>38.92</v>
      </c>
      <c r="K10" s="14">
        <v>25</v>
      </c>
      <c r="L10" s="14">
        <v>1.5568</v>
      </c>
      <c r="M10" s="15">
        <f>46/1.2</f>
        <v>38.333333333333336</v>
      </c>
      <c r="N10" s="15" t="s">
        <v>32</v>
      </c>
      <c r="O10" s="16">
        <f>+J10*M10</f>
        <v>1491.9333333333334</v>
      </c>
      <c r="P10" s="17">
        <v>0</v>
      </c>
      <c r="Q10" s="17">
        <f>+J10*P10</f>
        <v>0</v>
      </c>
      <c r="R10" s="17">
        <f t="shared" ref="R10:R11" si="0">+O10-Q10</f>
        <v>1491.9333333333334</v>
      </c>
      <c r="S10" s="17">
        <f>+R10*1</f>
        <v>1491.9333333333334</v>
      </c>
      <c r="T10" s="17">
        <f>+R10-S10</f>
        <v>0</v>
      </c>
      <c r="U10" s="18"/>
      <c r="V10" s="19"/>
      <c r="W10" s="13" t="s">
        <v>45</v>
      </c>
      <c r="X10" s="13" t="s">
        <v>33</v>
      </c>
    </row>
    <row r="11" spans="1:24" x14ac:dyDescent="0.25">
      <c r="A11" s="11">
        <v>45201</v>
      </c>
      <c r="B11" s="12" t="s">
        <v>46</v>
      </c>
      <c r="C11" s="12" t="s">
        <v>47</v>
      </c>
      <c r="D11" s="12" t="s">
        <v>48</v>
      </c>
      <c r="E11" s="12" t="s">
        <v>27</v>
      </c>
      <c r="F11" s="13" t="s">
        <v>28</v>
      </c>
      <c r="G11" s="13" t="s">
        <v>49</v>
      </c>
      <c r="H11" s="13" t="s">
        <v>49</v>
      </c>
      <c r="I11" s="13" t="s">
        <v>50</v>
      </c>
      <c r="J11" s="14">
        <v>42.4</v>
      </c>
      <c r="K11" s="14">
        <v>25</v>
      </c>
      <c r="L11" s="14">
        <v>1.696</v>
      </c>
      <c r="M11" s="15">
        <f>15/1.2</f>
        <v>12.5</v>
      </c>
      <c r="N11" s="15" t="s">
        <v>32</v>
      </c>
      <c r="O11" s="16">
        <f t="shared" ref="O11:O13" si="1">+J11*M11</f>
        <v>530</v>
      </c>
      <c r="P11" s="17">
        <v>0</v>
      </c>
      <c r="Q11" s="17">
        <f t="shared" ref="Q11:Q13" si="2">+J11*P11</f>
        <v>0</v>
      </c>
      <c r="R11" s="17">
        <f t="shared" si="0"/>
        <v>530</v>
      </c>
      <c r="S11" s="17">
        <f t="shared" ref="S11:S13" si="3">+R11*1</f>
        <v>530</v>
      </c>
      <c r="T11" s="17">
        <f>+R11-S11</f>
        <v>0</v>
      </c>
      <c r="U11" s="18"/>
      <c r="V11" s="18"/>
      <c r="W11" s="13" t="s">
        <v>51</v>
      </c>
      <c r="X11" s="13" t="s">
        <v>33</v>
      </c>
    </row>
    <row r="12" spans="1:24" x14ac:dyDescent="0.25">
      <c r="A12" s="11">
        <v>45201</v>
      </c>
      <c r="B12" s="12" t="s">
        <v>52</v>
      </c>
      <c r="C12" s="12" t="s">
        <v>53</v>
      </c>
      <c r="D12" s="12" t="s">
        <v>54</v>
      </c>
      <c r="E12" s="12" t="s">
        <v>27</v>
      </c>
      <c r="F12" s="13" t="s">
        <v>28</v>
      </c>
      <c r="G12" s="13" t="s">
        <v>55</v>
      </c>
      <c r="H12" s="13" t="s">
        <v>56</v>
      </c>
      <c r="I12" s="13" t="s">
        <v>57</v>
      </c>
      <c r="J12" s="14">
        <v>41.74</v>
      </c>
      <c r="K12" s="14">
        <v>25</v>
      </c>
      <c r="L12" s="14">
        <v>1.6696</v>
      </c>
      <c r="M12" s="15">
        <f>34/1.2</f>
        <v>28.333333333333336</v>
      </c>
      <c r="N12" s="15" t="s">
        <v>32</v>
      </c>
      <c r="O12" s="16">
        <f t="shared" si="1"/>
        <v>1182.6333333333334</v>
      </c>
      <c r="P12" s="17">
        <v>0</v>
      </c>
      <c r="Q12" s="17">
        <f t="shared" si="2"/>
        <v>0</v>
      </c>
      <c r="R12" s="17">
        <f>+O12-Q12</f>
        <v>1182.6333333333334</v>
      </c>
      <c r="S12" s="17">
        <f t="shared" si="3"/>
        <v>1182.6333333333334</v>
      </c>
      <c r="T12" s="17">
        <f>+R12-S12</f>
        <v>0</v>
      </c>
      <c r="U12" s="17"/>
      <c r="V12" s="20"/>
      <c r="W12" s="13" t="s">
        <v>58</v>
      </c>
      <c r="X12" s="13" t="s">
        <v>33</v>
      </c>
    </row>
    <row r="13" spans="1:24" x14ac:dyDescent="0.25">
      <c r="A13" s="11">
        <v>45201</v>
      </c>
      <c r="B13" s="12" t="s">
        <v>59</v>
      </c>
      <c r="C13" s="12" t="s">
        <v>60</v>
      </c>
      <c r="D13" s="12" t="s">
        <v>61</v>
      </c>
      <c r="E13" s="12" t="s">
        <v>27</v>
      </c>
      <c r="F13" s="13" t="s">
        <v>28</v>
      </c>
      <c r="G13" s="13" t="s">
        <v>55</v>
      </c>
      <c r="H13" s="13" t="s">
        <v>56</v>
      </c>
      <c r="I13" s="13" t="s">
        <v>57</v>
      </c>
      <c r="J13" s="14">
        <v>42.22</v>
      </c>
      <c r="K13" s="14">
        <v>25</v>
      </c>
      <c r="L13" s="14">
        <v>1.6887999999999999</v>
      </c>
      <c r="M13" s="15">
        <f>34/1.2</f>
        <v>28.333333333333336</v>
      </c>
      <c r="N13" s="15" t="s">
        <v>32</v>
      </c>
      <c r="O13" s="16">
        <f t="shared" si="1"/>
        <v>1196.2333333333333</v>
      </c>
      <c r="P13" s="17">
        <v>0</v>
      </c>
      <c r="Q13" s="17">
        <f t="shared" si="2"/>
        <v>0</v>
      </c>
      <c r="R13" s="17">
        <f>+O13-Q13</f>
        <v>1196.2333333333333</v>
      </c>
      <c r="S13" s="17">
        <f t="shared" si="3"/>
        <v>1196.2333333333333</v>
      </c>
      <c r="T13" s="17">
        <f>+R13-S13</f>
        <v>0</v>
      </c>
      <c r="U13" s="17"/>
      <c r="V13" s="20"/>
      <c r="W13" s="13" t="s">
        <v>58</v>
      </c>
      <c r="X13" s="13" t="s">
        <v>33</v>
      </c>
    </row>
    <row r="14" spans="1:24" x14ac:dyDescent="0.25">
      <c r="A14" s="11">
        <v>45201</v>
      </c>
      <c r="B14" s="12" t="s">
        <v>62</v>
      </c>
      <c r="C14" s="12" t="s">
        <v>63</v>
      </c>
      <c r="D14" s="12" t="s">
        <v>64</v>
      </c>
      <c r="E14" s="12">
        <v>2117</v>
      </c>
      <c r="F14" s="13" t="s">
        <v>65</v>
      </c>
      <c r="G14" s="13" t="s">
        <v>49</v>
      </c>
      <c r="H14" s="13" t="s">
        <v>49</v>
      </c>
      <c r="I14" s="13" t="s">
        <v>50</v>
      </c>
      <c r="J14" s="14">
        <v>35.08</v>
      </c>
      <c r="K14" s="14">
        <v>22</v>
      </c>
      <c r="L14" s="14">
        <v>1.5945454545454545</v>
      </c>
      <c r="M14" s="14" t="s">
        <v>32</v>
      </c>
      <c r="N14" s="14">
        <v>25</v>
      </c>
      <c r="O14" s="16">
        <f>K14*N14</f>
        <v>550</v>
      </c>
      <c r="P14" s="17">
        <v>0</v>
      </c>
      <c r="Q14" s="17">
        <f>K14*P14</f>
        <v>0</v>
      </c>
      <c r="R14" s="17">
        <f>O14-Q14</f>
        <v>550</v>
      </c>
      <c r="S14" s="17">
        <f>R14*0.7</f>
        <v>385</v>
      </c>
      <c r="T14" s="17">
        <f t="shared" ref="T14" si="4">R14-S14</f>
        <v>165</v>
      </c>
      <c r="U14" s="17"/>
      <c r="V14" s="20"/>
      <c r="W14" s="13"/>
      <c r="X14" s="13" t="s">
        <v>33</v>
      </c>
    </row>
    <row r="15" spans="1:24" x14ac:dyDescent="0.25">
      <c r="A15" s="11">
        <v>45201</v>
      </c>
      <c r="B15" s="12" t="s">
        <v>66</v>
      </c>
      <c r="C15" s="12" t="s">
        <v>67</v>
      </c>
      <c r="D15" s="12" t="s">
        <v>68</v>
      </c>
      <c r="E15" s="12" t="s">
        <v>27</v>
      </c>
      <c r="F15" s="13" t="s">
        <v>28</v>
      </c>
      <c r="G15" s="13" t="s">
        <v>49</v>
      </c>
      <c r="H15" s="13" t="s">
        <v>49</v>
      </c>
      <c r="I15" s="13" t="s">
        <v>50</v>
      </c>
      <c r="J15" s="14">
        <v>42.08</v>
      </c>
      <c r="K15" s="14">
        <v>25</v>
      </c>
      <c r="L15" s="14">
        <v>1.6832</v>
      </c>
      <c r="M15" s="15">
        <f>15/1.2</f>
        <v>12.5</v>
      </c>
      <c r="N15" s="15" t="s">
        <v>32</v>
      </c>
      <c r="O15" s="16">
        <f t="shared" ref="O15:O23" si="5">+J15*M15</f>
        <v>526</v>
      </c>
      <c r="P15" s="17">
        <v>0</v>
      </c>
      <c r="Q15" s="17">
        <f t="shared" ref="Q15:Q23" si="6">+J15*P15</f>
        <v>0</v>
      </c>
      <c r="R15" s="17">
        <f t="shared" ref="R15:R16" si="7">+O15-Q15</f>
        <v>526</v>
      </c>
      <c r="S15" s="17">
        <f t="shared" ref="S15:S16" si="8">+R15*1</f>
        <v>526</v>
      </c>
      <c r="T15" s="17">
        <f>+R15-S15</f>
        <v>0</v>
      </c>
      <c r="U15" s="17"/>
      <c r="V15" s="20"/>
      <c r="W15" s="13" t="s">
        <v>51</v>
      </c>
      <c r="X15" s="13" t="s">
        <v>33</v>
      </c>
    </row>
    <row r="16" spans="1:24" x14ac:dyDescent="0.25">
      <c r="A16" s="11">
        <v>45201</v>
      </c>
      <c r="B16" s="12" t="s">
        <v>69</v>
      </c>
      <c r="C16" s="12" t="s">
        <v>70</v>
      </c>
      <c r="D16" s="12" t="s">
        <v>71</v>
      </c>
      <c r="E16" s="12" t="s">
        <v>27</v>
      </c>
      <c r="F16" s="13" t="s">
        <v>28</v>
      </c>
      <c r="G16" s="13" t="s">
        <v>49</v>
      </c>
      <c r="H16" s="13" t="s">
        <v>49</v>
      </c>
      <c r="I16" s="13" t="s">
        <v>50</v>
      </c>
      <c r="J16" s="14">
        <v>41.68</v>
      </c>
      <c r="K16" s="14">
        <v>25</v>
      </c>
      <c r="L16" s="14">
        <v>1.6672</v>
      </c>
      <c r="M16" s="15">
        <f>15/1.2</f>
        <v>12.5</v>
      </c>
      <c r="N16" s="15" t="s">
        <v>32</v>
      </c>
      <c r="O16" s="16">
        <f t="shared" si="5"/>
        <v>521</v>
      </c>
      <c r="P16" s="17">
        <v>0</v>
      </c>
      <c r="Q16" s="17">
        <f t="shared" si="6"/>
        <v>0</v>
      </c>
      <c r="R16" s="17">
        <f t="shared" si="7"/>
        <v>521</v>
      </c>
      <c r="S16" s="17">
        <f t="shared" si="8"/>
        <v>521</v>
      </c>
      <c r="T16" s="17">
        <f>+R16-S16</f>
        <v>0</v>
      </c>
      <c r="U16" s="17"/>
      <c r="V16" s="20"/>
      <c r="W16" s="13" t="s">
        <v>51</v>
      </c>
      <c r="X16" s="13" t="s">
        <v>33</v>
      </c>
    </row>
    <row r="17" spans="1:24" x14ac:dyDescent="0.25">
      <c r="A17" s="11">
        <v>45201</v>
      </c>
      <c r="B17" s="12" t="s">
        <v>72</v>
      </c>
      <c r="C17" s="12" t="s">
        <v>73</v>
      </c>
      <c r="D17" s="12" t="s">
        <v>74</v>
      </c>
      <c r="E17" s="12" t="s">
        <v>27</v>
      </c>
      <c r="F17" s="13" t="s">
        <v>28</v>
      </c>
      <c r="G17" s="13" t="s">
        <v>29</v>
      </c>
      <c r="H17" s="13" t="s">
        <v>38</v>
      </c>
      <c r="I17" s="13" t="s">
        <v>39</v>
      </c>
      <c r="J17" s="14">
        <v>32.5</v>
      </c>
      <c r="K17" s="14">
        <v>20</v>
      </c>
      <c r="L17" s="14">
        <v>1.625</v>
      </c>
      <c r="M17" s="15">
        <v>45</v>
      </c>
      <c r="N17" s="15" t="s">
        <v>75</v>
      </c>
      <c r="O17" s="17">
        <f t="shared" si="5"/>
        <v>1462.5</v>
      </c>
      <c r="P17" s="17">
        <v>0</v>
      </c>
      <c r="Q17" s="17">
        <f t="shared" si="6"/>
        <v>0</v>
      </c>
      <c r="R17" s="17">
        <f>+O17-Q17</f>
        <v>1462.5</v>
      </c>
      <c r="S17" s="17">
        <f>R17*0</f>
        <v>0</v>
      </c>
      <c r="T17" s="17">
        <f t="shared" ref="T17:T18" si="9">R17-S17</f>
        <v>1462.5</v>
      </c>
      <c r="U17" s="17"/>
      <c r="V17" s="17"/>
      <c r="W17" s="13"/>
      <c r="X17" s="13" t="s">
        <v>33</v>
      </c>
    </row>
    <row r="18" spans="1:24" x14ac:dyDescent="0.25">
      <c r="A18" s="11">
        <v>45201</v>
      </c>
      <c r="B18" s="12" t="s">
        <v>76</v>
      </c>
      <c r="C18" s="12" t="s">
        <v>77</v>
      </c>
      <c r="D18" s="12" t="s">
        <v>78</v>
      </c>
      <c r="E18" s="12" t="s">
        <v>27</v>
      </c>
      <c r="F18" s="13" t="s">
        <v>28</v>
      </c>
      <c r="G18" s="13" t="s">
        <v>29</v>
      </c>
      <c r="H18" s="13" t="s">
        <v>38</v>
      </c>
      <c r="I18" s="13" t="s">
        <v>39</v>
      </c>
      <c r="J18" s="14">
        <v>43.04</v>
      </c>
      <c r="K18" s="14">
        <v>25</v>
      </c>
      <c r="L18" s="14">
        <v>1.7216</v>
      </c>
      <c r="M18" s="15">
        <v>45</v>
      </c>
      <c r="N18" s="15" t="s">
        <v>75</v>
      </c>
      <c r="O18" s="17">
        <f t="shared" si="5"/>
        <v>1936.8</v>
      </c>
      <c r="P18" s="17">
        <v>0</v>
      </c>
      <c r="Q18" s="17">
        <f t="shared" si="6"/>
        <v>0</v>
      </c>
      <c r="R18" s="17">
        <f>+O18-Q18</f>
        <v>1936.8</v>
      </c>
      <c r="S18" s="17">
        <f>R18*0</f>
        <v>0</v>
      </c>
      <c r="T18" s="17">
        <f t="shared" si="9"/>
        <v>1936.8</v>
      </c>
      <c r="U18" s="17"/>
      <c r="V18" s="20"/>
      <c r="W18" s="13" t="s">
        <v>79</v>
      </c>
      <c r="X18" s="13" t="s">
        <v>33</v>
      </c>
    </row>
    <row r="19" spans="1:24" x14ac:dyDescent="0.25">
      <c r="A19" s="11">
        <v>45201</v>
      </c>
      <c r="B19" s="12" t="s">
        <v>80</v>
      </c>
      <c r="C19" s="12" t="s">
        <v>81</v>
      </c>
      <c r="D19" s="12" t="s">
        <v>82</v>
      </c>
      <c r="E19" s="12"/>
      <c r="F19" s="13" t="s">
        <v>83</v>
      </c>
      <c r="G19" s="13" t="s">
        <v>55</v>
      </c>
      <c r="H19" s="13" t="s">
        <v>56</v>
      </c>
      <c r="I19" s="13" t="s">
        <v>84</v>
      </c>
      <c r="J19" s="14">
        <v>44.5</v>
      </c>
      <c r="K19" s="14">
        <v>25</v>
      </c>
      <c r="L19" s="14">
        <v>1.78</v>
      </c>
      <c r="M19" s="15">
        <v>100</v>
      </c>
      <c r="N19" s="15" t="s">
        <v>32</v>
      </c>
      <c r="O19" s="16">
        <f t="shared" si="5"/>
        <v>4450</v>
      </c>
      <c r="P19" s="17">
        <v>63</v>
      </c>
      <c r="Q19" s="17">
        <f t="shared" si="6"/>
        <v>2803.5</v>
      </c>
      <c r="R19" s="17">
        <f>+O19-Q19</f>
        <v>1646.5</v>
      </c>
      <c r="S19" s="17">
        <f>+R19*1</f>
        <v>1646.5</v>
      </c>
      <c r="T19" s="17">
        <f>+R19-S19</f>
        <v>0</v>
      </c>
      <c r="U19" s="17">
        <f>+J19*57</f>
        <v>2536.5</v>
      </c>
      <c r="V19" s="20"/>
      <c r="W19" s="13" t="s">
        <v>85</v>
      </c>
      <c r="X19" s="13" t="s">
        <v>86</v>
      </c>
    </row>
    <row r="20" spans="1:24" x14ac:dyDescent="0.25">
      <c r="A20" s="11">
        <v>45201</v>
      </c>
      <c r="B20" s="12" t="s">
        <v>87</v>
      </c>
      <c r="C20" s="12" t="s">
        <v>88</v>
      </c>
      <c r="D20" s="12" t="s">
        <v>89</v>
      </c>
      <c r="E20" s="12" t="s">
        <v>27</v>
      </c>
      <c r="F20" s="13" t="s">
        <v>28</v>
      </c>
      <c r="G20" s="13" t="s">
        <v>29</v>
      </c>
      <c r="H20" s="13" t="s">
        <v>43</v>
      </c>
      <c r="I20" s="13" t="s">
        <v>44</v>
      </c>
      <c r="J20" s="14">
        <v>38.78</v>
      </c>
      <c r="K20" s="14">
        <v>25</v>
      </c>
      <c r="L20" s="14">
        <v>1.5512000000000001</v>
      </c>
      <c r="M20" s="15">
        <f>46/1.2</f>
        <v>38.333333333333336</v>
      </c>
      <c r="N20" s="15" t="s">
        <v>32</v>
      </c>
      <c r="O20" s="16">
        <f t="shared" si="5"/>
        <v>1486.5666666666668</v>
      </c>
      <c r="P20" s="17">
        <v>0</v>
      </c>
      <c r="Q20" s="17">
        <f t="shared" si="6"/>
        <v>0</v>
      </c>
      <c r="R20" s="17">
        <f t="shared" ref="R20" si="10">+O20-Q20</f>
        <v>1486.5666666666668</v>
      </c>
      <c r="S20" s="17">
        <f>+R20*1</f>
        <v>1486.5666666666668</v>
      </c>
      <c r="T20" s="17">
        <f>+R20-S20</f>
        <v>0</v>
      </c>
      <c r="U20" s="17"/>
      <c r="V20" s="17"/>
      <c r="W20" s="13" t="s">
        <v>79</v>
      </c>
      <c r="X20" s="13" t="s">
        <v>33</v>
      </c>
    </row>
    <row r="21" spans="1:24" x14ac:dyDescent="0.25">
      <c r="A21" s="11">
        <v>45201</v>
      </c>
      <c r="B21" s="12" t="s">
        <v>90</v>
      </c>
      <c r="C21" s="12" t="s">
        <v>91</v>
      </c>
      <c r="D21" s="12" t="s">
        <v>92</v>
      </c>
      <c r="E21" s="12" t="s">
        <v>27</v>
      </c>
      <c r="F21" s="13" t="s">
        <v>28</v>
      </c>
      <c r="G21" s="13" t="s">
        <v>29</v>
      </c>
      <c r="H21" s="13" t="s">
        <v>38</v>
      </c>
      <c r="I21" s="13" t="s">
        <v>39</v>
      </c>
      <c r="J21" s="14">
        <v>17.739999999999998</v>
      </c>
      <c r="K21" s="14">
        <v>11</v>
      </c>
      <c r="L21" s="14">
        <v>1.6127272727272726</v>
      </c>
      <c r="M21" s="15">
        <v>45</v>
      </c>
      <c r="N21" s="15" t="s">
        <v>75</v>
      </c>
      <c r="O21" s="17">
        <f t="shared" si="5"/>
        <v>798.3</v>
      </c>
      <c r="P21" s="17">
        <v>0</v>
      </c>
      <c r="Q21" s="17">
        <f t="shared" si="6"/>
        <v>0</v>
      </c>
      <c r="R21" s="17">
        <f>+O21-Q21</f>
        <v>798.3</v>
      </c>
      <c r="S21" s="17">
        <f>R21*0</f>
        <v>0</v>
      </c>
      <c r="T21" s="17">
        <f t="shared" ref="T21:T22" si="11">R21-S21</f>
        <v>798.3</v>
      </c>
      <c r="U21" s="17"/>
      <c r="V21" s="20"/>
      <c r="W21" s="13"/>
      <c r="X21" s="13" t="s">
        <v>33</v>
      </c>
    </row>
    <row r="22" spans="1:24" x14ac:dyDescent="0.25">
      <c r="A22" s="11">
        <v>45201</v>
      </c>
      <c r="B22" s="12" t="s">
        <v>93</v>
      </c>
      <c r="C22" s="12" t="s">
        <v>94</v>
      </c>
      <c r="D22" s="12" t="s">
        <v>95</v>
      </c>
      <c r="E22" s="12" t="s">
        <v>27</v>
      </c>
      <c r="F22" s="13" t="s">
        <v>28</v>
      </c>
      <c r="G22" s="13" t="s">
        <v>29</v>
      </c>
      <c r="H22" s="13" t="s">
        <v>38</v>
      </c>
      <c r="I22" s="13" t="s">
        <v>39</v>
      </c>
      <c r="J22" s="14">
        <v>8.32</v>
      </c>
      <c r="K22" s="14">
        <v>5</v>
      </c>
      <c r="L22" s="14">
        <v>1.6640000000000001</v>
      </c>
      <c r="M22" s="15">
        <v>45</v>
      </c>
      <c r="N22" s="15" t="s">
        <v>75</v>
      </c>
      <c r="O22" s="17">
        <f t="shared" si="5"/>
        <v>374.40000000000003</v>
      </c>
      <c r="P22" s="17">
        <v>0</v>
      </c>
      <c r="Q22" s="17">
        <f t="shared" si="6"/>
        <v>0</v>
      </c>
      <c r="R22" s="17">
        <f>+O22-Q22</f>
        <v>374.40000000000003</v>
      </c>
      <c r="S22" s="17">
        <f>R22*0</f>
        <v>0</v>
      </c>
      <c r="T22" s="17">
        <f t="shared" si="11"/>
        <v>374.40000000000003</v>
      </c>
      <c r="U22" s="17"/>
      <c r="V22" s="20"/>
      <c r="W22" s="13"/>
      <c r="X22" s="13" t="s">
        <v>33</v>
      </c>
    </row>
    <row r="23" spans="1:24" x14ac:dyDescent="0.25">
      <c r="A23" s="11">
        <v>45201</v>
      </c>
      <c r="B23" s="12" t="s">
        <v>96</v>
      </c>
      <c r="C23" s="12" t="s">
        <v>97</v>
      </c>
      <c r="D23" s="12" t="s">
        <v>48</v>
      </c>
      <c r="E23" s="12" t="s">
        <v>27</v>
      </c>
      <c r="F23" s="13" t="s">
        <v>28</v>
      </c>
      <c r="G23" s="13" t="s">
        <v>49</v>
      </c>
      <c r="H23" s="13" t="s">
        <v>49</v>
      </c>
      <c r="I23" s="13" t="s">
        <v>50</v>
      </c>
      <c r="J23" s="14">
        <v>41.94</v>
      </c>
      <c r="K23" s="14">
        <v>25</v>
      </c>
      <c r="L23" s="14">
        <v>1.6776</v>
      </c>
      <c r="M23" s="15">
        <f>15/1.2</f>
        <v>12.5</v>
      </c>
      <c r="N23" s="15" t="s">
        <v>32</v>
      </c>
      <c r="O23" s="16">
        <f t="shared" si="5"/>
        <v>524.25</v>
      </c>
      <c r="P23" s="17">
        <v>0</v>
      </c>
      <c r="Q23" s="17">
        <f t="shared" si="6"/>
        <v>0</v>
      </c>
      <c r="R23" s="17">
        <f t="shared" ref="R23" si="12">+O23-Q23</f>
        <v>524.25</v>
      </c>
      <c r="S23" s="17">
        <f t="shared" ref="S23" si="13">+R23*1</f>
        <v>524.25</v>
      </c>
      <c r="T23" s="17">
        <f>+R23-S23</f>
        <v>0</v>
      </c>
      <c r="U23" s="20"/>
      <c r="V23" s="20"/>
      <c r="W23" s="13" t="s">
        <v>51</v>
      </c>
      <c r="X23" s="13" t="s">
        <v>33</v>
      </c>
    </row>
    <row r="24" spans="1:24" x14ac:dyDescent="0.25">
      <c r="A24" s="11">
        <v>45201</v>
      </c>
      <c r="B24" s="12" t="s">
        <v>98</v>
      </c>
      <c r="C24" s="12" t="s">
        <v>99</v>
      </c>
      <c r="D24" s="12" t="s">
        <v>100</v>
      </c>
      <c r="E24" s="12" t="s">
        <v>27</v>
      </c>
      <c r="F24" s="13" t="s">
        <v>28</v>
      </c>
      <c r="G24" s="13" t="s">
        <v>29</v>
      </c>
      <c r="H24" s="13" t="s">
        <v>38</v>
      </c>
      <c r="I24" s="13" t="s">
        <v>39</v>
      </c>
      <c r="J24" s="14">
        <v>4.72</v>
      </c>
      <c r="K24" s="14">
        <v>3</v>
      </c>
      <c r="L24" s="14">
        <v>1.5733333333333333</v>
      </c>
      <c r="M24" s="15">
        <v>45</v>
      </c>
      <c r="N24" s="15" t="s">
        <v>75</v>
      </c>
      <c r="O24" s="17">
        <f>+J24*M24</f>
        <v>212.39999999999998</v>
      </c>
      <c r="P24" s="17">
        <v>0</v>
      </c>
      <c r="Q24" s="17">
        <f>+J24*P24</f>
        <v>0</v>
      </c>
      <c r="R24" s="17">
        <f>+O24-Q24</f>
        <v>212.39999999999998</v>
      </c>
      <c r="S24" s="17">
        <f>R24*0</f>
        <v>0</v>
      </c>
      <c r="T24" s="17">
        <f t="shared" ref="T24" si="14">R24-S24</f>
        <v>212.39999999999998</v>
      </c>
      <c r="U24" s="17"/>
      <c r="V24" s="20"/>
      <c r="W24" s="13"/>
      <c r="X24" s="13" t="s">
        <v>33</v>
      </c>
    </row>
    <row r="25" spans="1:24" x14ac:dyDescent="0.25">
      <c r="A25" s="11">
        <v>45201</v>
      </c>
      <c r="B25" s="12" t="s">
        <v>101</v>
      </c>
      <c r="C25" s="12" t="s">
        <v>102</v>
      </c>
      <c r="D25" s="12" t="s">
        <v>95</v>
      </c>
      <c r="E25" s="12" t="s">
        <v>27</v>
      </c>
      <c r="F25" s="13" t="s">
        <v>28</v>
      </c>
      <c r="G25" s="13" t="s">
        <v>29</v>
      </c>
      <c r="H25" s="13" t="s">
        <v>43</v>
      </c>
      <c r="I25" s="13" t="s">
        <v>44</v>
      </c>
      <c r="J25" s="14">
        <v>4.9400000000000004</v>
      </c>
      <c r="K25" s="14">
        <v>3</v>
      </c>
      <c r="L25" s="14">
        <v>1.6466666666666667</v>
      </c>
      <c r="M25" s="15">
        <f>46/1.2</f>
        <v>38.333333333333336</v>
      </c>
      <c r="N25" s="15" t="s">
        <v>32</v>
      </c>
      <c r="O25" s="16">
        <f>+J25*M25</f>
        <v>189.3666666666667</v>
      </c>
      <c r="P25" s="17">
        <v>0</v>
      </c>
      <c r="Q25" s="17">
        <f>+J25*P25</f>
        <v>0</v>
      </c>
      <c r="R25" s="17">
        <f t="shared" ref="R25:R29" si="15">+O25-Q25</f>
        <v>189.3666666666667</v>
      </c>
      <c r="S25" s="17">
        <f>+R25*1</f>
        <v>189.3666666666667</v>
      </c>
      <c r="T25" s="17">
        <f>+R25-S25</f>
        <v>0</v>
      </c>
      <c r="U25" s="17"/>
      <c r="V25" s="20"/>
      <c r="W25" s="13"/>
      <c r="X25" s="13" t="s">
        <v>33</v>
      </c>
    </row>
    <row r="26" spans="1:24" x14ac:dyDescent="0.25">
      <c r="A26" s="21">
        <v>45201</v>
      </c>
      <c r="B26" s="22" t="s">
        <v>103</v>
      </c>
      <c r="C26" s="22" t="s">
        <v>104</v>
      </c>
      <c r="D26" s="22" t="s">
        <v>105</v>
      </c>
      <c r="E26" s="22">
        <v>345</v>
      </c>
      <c r="F26" s="23" t="s">
        <v>106</v>
      </c>
      <c r="G26" s="23" t="s">
        <v>29</v>
      </c>
      <c r="H26" s="23" t="s">
        <v>43</v>
      </c>
      <c r="I26" s="23" t="s">
        <v>44</v>
      </c>
      <c r="J26" s="15">
        <v>38.92</v>
      </c>
      <c r="K26" s="15">
        <v>25</v>
      </c>
      <c r="L26" s="15">
        <v>1.5568</v>
      </c>
      <c r="M26" s="15" t="s">
        <v>32</v>
      </c>
      <c r="N26" s="15">
        <v>71</v>
      </c>
      <c r="O26" s="16">
        <f t="shared" ref="O26" si="16">+K26*N26</f>
        <v>1775</v>
      </c>
      <c r="P26" s="17">
        <v>0</v>
      </c>
      <c r="Q26" s="17">
        <f t="shared" ref="Q26" si="17">+K26*P26</f>
        <v>0</v>
      </c>
      <c r="R26" s="17">
        <f t="shared" si="15"/>
        <v>1775</v>
      </c>
      <c r="S26" s="17">
        <f>+R26*0</f>
        <v>0</v>
      </c>
      <c r="T26" s="17">
        <f t="shared" ref="T26" si="18">+R26-S26</f>
        <v>1775</v>
      </c>
      <c r="U26" s="17"/>
      <c r="V26" s="20"/>
      <c r="W26" s="23"/>
      <c r="X26" s="23" t="s">
        <v>33</v>
      </c>
    </row>
    <row r="27" spans="1:24" x14ac:dyDescent="0.25">
      <c r="A27" s="21">
        <v>45201</v>
      </c>
      <c r="B27" s="22" t="s">
        <v>107</v>
      </c>
      <c r="C27" s="22" t="s">
        <v>108</v>
      </c>
      <c r="D27" s="22" t="s">
        <v>109</v>
      </c>
      <c r="E27" s="22" t="s">
        <v>27</v>
      </c>
      <c r="F27" s="23" t="s">
        <v>28</v>
      </c>
      <c r="G27" s="23" t="s">
        <v>49</v>
      </c>
      <c r="H27" s="23" t="s">
        <v>49</v>
      </c>
      <c r="I27" s="23" t="s">
        <v>50</v>
      </c>
      <c r="J27" s="15">
        <v>40.119999999999997</v>
      </c>
      <c r="K27" s="15">
        <v>25</v>
      </c>
      <c r="L27" s="15">
        <v>1.6048</v>
      </c>
      <c r="M27" s="15">
        <f>15/1.2</f>
        <v>12.5</v>
      </c>
      <c r="N27" s="15" t="s">
        <v>32</v>
      </c>
      <c r="O27" s="16">
        <f t="shared" ref="O27:O28" si="19">+J27*M27</f>
        <v>501.49999999999994</v>
      </c>
      <c r="P27" s="17">
        <v>0</v>
      </c>
      <c r="Q27" s="17">
        <f t="shared" ref="Q27:Q28" si="20">+J27*P27</f>
        <v>0</v>
      </c>
      <c r="R27" s="17">
        <f t="shared" si="15"/>
        <v>501.49999999999994</v>
      </c>
      <c r="S27" s="17">
        <f t="shared" ref="S27:S28" si="21">+R27*1</f>
        <v>501.49999999999994</v>
      </c>
      <c r="T27" s="17">
        <f>+R27-S27</f>
        <v>0</v>
      </c>
      <c r="U27" s="20"/>
      <c r="V27" s="20"/>
      <c r="W27" s="23" t="s">
        <v>51</v>
      </c>
      <c r="X27" s="23" t="s">
        <v>33</v>
      </c>
    </row>
    <row r="28" spans="1:24" x14ac:dyDescent="0.25">
      <c r="A28" s="21">
        <v>45201</v>
      </c>
      <c r="B28" s="22" t="s">
        <v>110</v>
      </c>
      <c r="C28" s="22" t="s">
        <v>111</v>
      </c>
      <c r="D28" s="22" t="s">
        <v>68</v>
      </c>
      <c r="E28" s="22" t="s">
        <v>27</v>
      </c>
      <c r="F28" s="23" t="s">
        <v>28</v>
      </c>
      <c r="G28" s="23" t="s">
        <v>49</v>
      </c>
      <c r="H28" s="23" t="s">
        <v>49</v>
      </c>
      <c r="I28" s="23" t="s">
        <v>50</v>
      </c>
      <c r="J28" s="15">
        <v>42.72</v>
      </c>
      <c r="K28" s="15">
        <v>25</v>
      </c>
      <c r="L28" s="15">
        <v>1.7087999999999999</v>
      </c>
      <c r="M28" s="15">
        <f>15/1.2</f>
        <v>12.5</v>
      </c>
      <c r="N28" s="15" t="s">
        <v>32</v>
      </c>
      <c r="O28" s="16">
        <f t="shared" si="19"/>
        <v>534</v>
      </c>
      <c r="P28" s="17">
        <v>0</v>
      </c>
      <c r="Q28" s="17">
        <f t="shared" si="20"/>
        <v>0</v>
      </c>
      <c r="R28" s="17">
        <f t="shared" si="15"/>
        <v>534</v>
      </c>
      <c r="S28" s="17">
        <f t="shared" si="21"/>
        <v>534</v>
      </c>
      <c r="T28" s="17">
        <f>+R28-S28</f>
        <v>0</v>
      </c>
      <c r="U28" s="17"/>
      <c r="V28" s="20"/>
      <c r="W28" s="23" t="s">
        <v>51</v>
      </c>
      <c r="X28" s="23" t="s">
        <v>33</v>
      </c>
    </row>
    <row r="29" spans="1:24" x14ac:dyDescent="0.25">
      <c r="A29" s="21">
        <v>45201</v>
      </c>
      <c r="B29" s="22" t="s">
        <v>112</v>
      </c>
      <c r="C29" s="22" t="s">
        <v>113</v>
      </c>
      <c r="D29" s="22" t="s">
        <v>78</v>
      </c>
      <c r="E29" s="22" t="s">
        <v>27</v>
      </c>
      <c r="F29" s="23" t="s">
        <v>28</v>
      </c>
      <c r="G29" s="23" t="s">
        <v>29</v>
      </c>
      <c r="H29" s="23" t="s">
        <v>43</v>
      </c>
      <c r="I29" s="23" t="s">
        <v>44</v>
      </c>
      <c r="J29" s="15">
        <v>38.119999999999997</v>
      </c>
      <c r="K29" s="15">
        <v>25</v>
      </c>
      <c r="L29" s="15">
        <v>1.5247999999999999</v>
      </c>
      <c r="M29" s="15">
        <f>46/1.2</f>
        <v>38.333333333333336</v>
      </c>
      <c r="N29" s="15" t="s">
        <v>32</v>
      </c>
      <c r="O29" s="16">
        <f>+J29*M29</f>
        <v>1461.2666666666667</v>
      </c>
      <c r="P29" s="17">
        <v>0</v>
      </c>
      <c r="Q29" s="17">
        <f>+J29*P29</f>
        <v>0</v>
      </c>
      <c r="R29" s="17">
        <f t="shared" si="15"/>
        <v>1461.2666666666667</v>
      </c>
      <c r="S29" s="17">
        <f>+R29*1</f>
        <v>1461.2666666666667</v>
      </c>
      <c r="T29" s="17">
        <f>+R29-S29</f>
        <v>0</v>
      </c>
      <c r="U29" s="17"/>
      <c r="V29" s="17"/>
      <c r="W29" s="23" t="s">
        <v>79</v>
      </c>
      <c r="X29" s="23" t="s">
        <v>33</v>
      </c>
    </row>
    <row r="30" spans="1:24" x14ac:dyDescent="0.25">
      <c r="A30" s="21">
        <v>45201</v>
      </c>
      <c r="B30" s="22" t="s">
        <v>114</v>
      </c>
      <c r="C30" s="22" t="s">
        <v>115</v>
      </c>
      <c r="D30" s="22" t="s">
        <v>89</v>
      </c>
      <c r="E30" s="22" t="s">
        <v>27</v>
      </c>
      <c r="F30" s="23" t="s">
        <v>28</v>
      </c>
      <c r="G30" s="23" t="s">
        <v>29</v>
      </c>
      <c r="H30" s="23" t="s">
        <v>38</v>
      </c>
      <c r="I30" s="23" t="s">
        <v>39</v>
      </c>
      <c r="J30" s="15">
        <v>44.12</v>
      </c>
      <c r="K30" s="15">
        <v>25</v>
      </c>
      <c r="L30" s="15">
        <v>1.7647999999999999</v>
      </c>
      <c r="M30" s="15">
        <v>45</v>
      </c>
      <c r="N30" s="15" t="s">
        <v>75</v>
      </c>
      <c r="O30" s="17">
        <f>+J30*M30</f>
        <v>1985.3999999999999</v>
      </c>
      <c r="P30" s="17">
        <v>0</v>
      </c>
      <c r="Q30" s="17">
        <f>+J30*P30</f>
        <v>0</v>
      </c>
      <c r="R30" s="17">
        <f>+O30-Q30</f>
        <v>1985.3999999999999</v>
      </c>
      <c r="S30" s="17">
        <f>R30*0</f>
        <v>0</v>
      </c>
      <c r="T30" s="17">
        <f t="shared" ref="T30" si="22">R30-S30</f>
        <v>1985.3999999999999</v>
      </c>
      <c r="U30" s="17"/>
      <c r="V30" s="20"/>
      <c r="W30" s="23" t="s">
        <v>79</v>
      </c>
      <c r="X30" s="23" t="s">
        <v>33</v>
      </c>
    </row>
    <row r="31" spans="1:24" x14ac:dyDescent="0.25">
      <c r="A31" s="21">
        <v>45201</v>
      </c>
      <c r="B31" s="22" t="s">
        <v>116</v>
      </c>
      <c r="C31" s="22" t="s">
        <v>117</v>
      </c>
      <c r="D31" s="22" t="s">
        <v>118</v>
      </c>
      <c r="E31" s="22">
        <v>355</v>
      </c>
      <c r="F31" s="23" t="s">
        <v>106</v>
      </c>
      <c r="G31" s="23" t="s">
        <v>29</v>
      </c>
      <c r="H31" s="23" t="s">
        <v>43</v>
      </c>
      <c r="I31" s="23" t="s">
        <v>44</v>
      </c>
      <c r="J31" s="15">
        <v>38.619999999999997</v>
      </c>
      <c r="K31" s="15">
        <v>25</v>
      </c>
      <c r="L31" s="15">
        <v>1.5448</v>
      </c>
      <c r="M31" s="15" t="s">
        <v>32</v>
      </c>
      <c r="N31" s="15">
        <v>71</v>
      </c>
      <c r="O31" s="16">
        <f t="shared" ref="O31" si="23">+K31*N31</f>
        <v>1775</v>
      </c>
      <c r="P31" s="17">
        <v>0</v>
      </c>
      <c r="Q31" s="17">
        <f t="shared" ref="Q31" si="24">+K31*P31</f>
        <v>0</v>
      </c>
      <c r="R31" s="17">
        <f t="shared" ref="R31" si="25">+O31-Q31</f>
        <v>1775</v>
      </c>
      <c r="S31" s="17">
        <f>+R31*0</f>
        <v>0</v>
      </c>
      <c r="T31" s="17">
        <f t="shared" ref="T31" si="26">+R31-S31</f>
        <v>1775</v>
      </c>
      <c r="U31" s="17"/>
      <c r="V31" s="20"/>
      <c r="W31" s="23"/>
      <c r="X31" s="23" t="s">
        <v>33</v>
      </c>
    </row>
    <row r="32" spans="1:24" x14ac:dyDescent="0.25">
      <c r="A32" s="21">
        <v>45201</v>
      </c>
      <c r="B32" s="22" t="s">
        <v>119</v>
      </c>
      <c r="C32" s="22" t="s">
        <v>120</v>
      </c>
      <c r="D32" s="22" t="s">
        <v>121</v>
      </c>
      <c r="E32" s="22">
        <v>1953</v>
      </c>
      <c r="F32" s="23" t="s">
        <v>37</v>
      </c>
      <c r="G32" s="23" t="s">
        <v>29</v>
      </c>
      <c r="H32" s="23" t="s">
        <v>38</v>
      </c>
      <c r="I32" s="23" t="s">
        <v>39</v>
      </c>
      <c r="J32" s="15">
        <v>41.38</v>
      </c>
      <c r="K32" s="15">
        <v>25</v>
      </c>
      <c r="L32" s="15">
        <v>1.6552</v>
      </c>
      <c r="M32" s="15">
        <v>43</v>
      </c>
      <c r="N32" s="15" t="s">
        <v>32</v>
      </c>
      <c r="O32" s="17">
        <f>J32*M32</f>
        <v>1779.3400000000001</v>
      </c>
      <c r="P32" s="17">
        <v>0</v>
      </c>
      <c r="Q32" s="17">
        <f>J32*P32</f>
        <v>0</v>
      </c>
      <c r="R32" s="17">
        <f>O32-Q32</f>
        <v>1779.3400000000001</v>
      </c>
      <c r="S32" s="17">
        <f>R32*1</f>
        <v>1779.3400000000001</v>
      </c>
      <c r="T32" s="17">
        <f>R32-S32</f>
        <v>0</v>
      </c>
      <c r="U32" s="17"/>
      <c r="V32" s="20"/>
      <c r="W32" s="23"/>
      <c r="X32" s="23" t="s">
        <v>33</v>
      </c>
    </row>
    <row r="33" spans="1:24" x14ac:dyDescent="0.25">
      <c r="A33" s="21">
        <v>45201</v>
      </c>
      <c r="B33" s="22" t="s">
        <v>122</v>
      </c>
      <c r="C33" s="22" t="s">
        <v>123</v>
      </c>
      <c r="D33" s="22" t="s">
        <v>42</v>
      </c>
      <c r="E33" s="22" t="s">
        <v>27</v>
      </c>
      <c r="F33" s="23" t="s">
        <v>28</v>
      </c>
      <c r="G33" s="23" t="s">
        <v>29</v>
      </c>
      <c r="H33" s="23" t="s">
        <v>38</v>
      </c>
      <c r="I33" s="23" t="s">
        <v>39</v>
      </c>
      <c r="J33" s="15">
        <v>43.32</v>
      </c>
      <c r="K33" s="15">
        <v>25</v>
      </c>
      <c r="L33" s="15">
        <v>1.7328000000000001</v>
      </c>
      <c r="M33" s="15">
        <v>45</v>
      </c>
      <c r="N33" s="15" t="s">
        <v>75</v>
      </c>
      <c r="O33" s="17">
        <f>+J33*M33</f>
        <v>1949.4</v>
      </c>
      <c r="P33" s="17">
        <v>0</v>
      </c>
      <c r="Q33" s="17">
        <f>+J33*P33</f>
        <v>0</v>
      </c>
      <c r="R33" s="17">
        <f>+O33-Q33</f>
        <v>1949.4</v>
      </c>
      <c r="S33" s="17">
        <f>R33*0</f>
        <v>0</v>
      </c>
      <c r="T33" s="17">
        <f t="shared" ref="T33" si="27">R33-S33</f>
        <v>1949.4</v>
      </c>
      <c r="U33" s="20"/>
      <c r="V33" s="20"/>
      <c r="W33" s="23" t="s">
        <v>45</v>
      </c>
      <c r="X33" s="23" t="s">
        <v>33</v>
      </c>
    </row>
    <row r="34" spans="1:24" x14ac:dyDescent="0.25">
      <c r="A34" s="21">
        <v>45201</v>
      </c>
      <c r="B34" s="22" t="s">
        <v>124</v>
      </c>
      <c r="C34" s="22" t="s">
        <v>125</v>
      </c>
      <c r="D34" s="22" t="s">
        <v>36</v>
      </c>
      <c r="E34" s="22">
        <v>1954</v>
      </c>
      <c r="F34" s="23" t="s">
        <v>37</v>
      </c>
      <c r="G34" s="23" t="s">
        <v>29</v>
      </c>
      <c r="H34" s="23" t="s">
        <v>43</v>
      </c>
      <c r="I34" s="23" t="s">
        <v>44</v>
      </c>
      <c r="J34" s="15">
        <v>38.58</v>
      </c>
      <c r="K34" s="15">
        <v>25</v>
      </c>
      <c r="L34" s="15">
        <v>1.5431999999999999</v>
      </c>
      <c r="M34" s="15">
        <v>46</v>
      </c>
      <c r="N34" s="15" t="s">
        <v>32</v>
      </c>
      <c r="O34" s="17">
        <f>J34*M34</f>
        <v>1774.6799999999998</v>
      </c>
      <c r="P34" s="17">
        <v>0</v>
      </c>
      <c r="Q34" s="17">
        <f>J34*P34</f>
        <v>0</v>
      </c>
      <c r="R34" s="17">
        <f>O34-Q34</f>
        <v>1774.6799999999998</v>
      </c>
      <c r="S34" s="17">
        <f>R34*1</f>
        <v>1774.6799999999998</v>
      </c>
      <c r="T34" s="17">
        <f>R34-S34</f>
        <v>0</v>
      </c>
      <c r="U34" s="17"/>
      <c r="V34" s="20"/>
      <c r="W34" s="23"/>
      <c r="X34" s="23" t="s">
        <v>33</v>
      </c>
    </row>
    <row r="35" spans="1:24" x14ac:dyDescent="0.25">
      <c r="A35" s="21">
        <v>45201</v>
      </c>
      <c r="B35" s="22" t="s">
        <v>126</v>
      </c>
      <c r="C35" s="22" t="s">
        <v>127</v>
      </c>
      <c r="D35" s="22" t="s">
        <v>128</v>
      </c>
      <c r="E35" s="22">
        <v>350</v>
      </c>
      <c r="F35" s="23" t="s">
        <v>106</v>
      </c>
      <c r="G35" s="23" t="s">
        <v>29</v>
      </c>
      <c r="H35" s="23" t="s">
        <v>43</v>
      </c>
      <c r="I35" s="23" t="s">
        <v>44</v>
      </c>
      <c r="J35" s="15">
        <v>38.159999999999997</v>
      </c>
      <c r="K35" s="15">
        <v>25</v>
      </c>
      <c r="L35" s="15">
        <v>1.5263999999999998</v>
      </c>
      <c r="M35" s="15" t="s">
        <v>32</v>
      </c>
      <c r="N35" s="15">
        <v>71</v>
      </c>
      <c r="O35" s="16">
        <f t="shared" ref="O35" si="28">+K35*N35</f>
        <v>1775</v>
      </c>
      <c r="P35" s="17">
        <v>0</v>
      </c>
      <c r="Q35" s="17">
        <f t="shared" ref="Q35" si="29">+K35*P35</f>
        <v>0</v>
      </c>
      <c r="R35" s="17">
        <f t="shared" ref="R35" si="30">+O35-Q35</f>
        <v>1775</v>
      </c>
      <c r="S35" s="17">
        <f>+R35*0</f>
        <v>0</v>
      </c>
      <c r="T35" s="17">
        <f t="shared" ref="T35" si="31">+R35-S35</f>
        <v>1775</v>
      </c>
      <c r="U35" s="17"/>
      <c r="V35" s="20"/>
      <c r="W35" s="23"/>
      <c r="X35" s="23" t="s">
        <v>33</v>
      </c>
    </row>
    <row r="36" spans="1:24" x14ac:dyDescent="0.25">
      <c r="A36" s="21">
        <v>45201</v>
      </c>
      <c r="B36" s="22" t="s">
        <v>129</v>
      </c>
      <c r="C36" s="22" t="s">
        <v>130</v>
      </c>
      <c r="D36" s="22" t="s">
        <v>131</v>
      </c>
      <c r="E36" s="22" t="s">
        <v>27</v>
      </c>
      <c r="F36" s="23" t="s">
        <v>28</v>
      </c>
      <c r="G36" s="23" t="s">
        <v>29</v>
      </c>
      <c r="H36" s="23" t="s">
        <v>30</v>
      </c>
      <c r="I36" s="23" t="s">
        <v>31</v>
      </c>
      <c r="J36" s="15">
        <v>9.44</v>
      </c>
      <c r="K36" s="15">
        <v>6</v>
      </c>
      <c r="L36" s="15">
        <v>1.5733333333333333</v>
      </c>
      <c r="M36" s="15">
        <f>33/1.2</f>
        <v>27.5</v>
      </c>
      <c r="N36" s="15" t="s">
        <v>32</v>
      </c>
      <c r="O36" s="16">
        <f>+J36*M36</f>
        <v>259.59999999999997</v>
      </c>
      <c r="P36" s="17">
        <v>0</v>
      </c>
      <c r="Q36" s="17">
        <f>+J36*P36</f>
        <v>0</v>
      </c>
      <c r="R36" s="17">
        <f>+O36-Q36</f>
        <v>259.59999999999997</v>
      </c>
      <c r="S36" s="17">
        <f>+R36*1</f>
        <v>259.59999999999997</v>
      </c>
      <c r="T36" s="17">
        <f>+R36-S36</f>
        <v>0</v>
      </c>
      <c r="U36" s="20"/>
      <c r="V36" s="17"/>
      <c r="W36" s="23"/>
      <c r="X36" s="23" t="s">
        <v>33</v>
      </c>
    </row>
    <row r="37" spans="1:24" x14ac:dyDescent="0.25">
      <c r="A37" s="21">
        <v>45201</v>
      </c>
      <c r="B37" s="22" t="s">
        <v>132</v>
      </c>
      <c r="C37" s="22" t="s">
        <v>133</v>
      </c>
      <c r="D37" s="22" t="s">
        <v>134</v>
      </c>
      <c r="E37" s="22" t="s">
        <v>27</v>
      </c>
      <c r="F37" s="23" t="s">
        <v>28</v>
      </c>
      <c r="G37" s="23" t="s">
        <v>29</v>
      </c>
      <c r="H37" s="23" t="s">
        <v>38</v>
      </c>
      <c r="I37" s="23" t="s">
        <v>39</v>
      </c>
      <c r="J37" s="15">
        <v>11.34</v>
      </c>
      <c r="K37" s="15">
        <v>7</v>
      </c>
      <c r="L37" s="15">
        <v>1.6199999999999999</v>
      </c>
      <c r="M37" s="15">
        <v>45</v>
      </c>
      <c r="N37" s="15" t="s">
        <v>75</v>
      </c>
      <c r="O37" s="17">
        <f>+J37*M37</f>
        <v>510.3</v>
      </c>
      <c r="P37" s="17">
        <v>0</v>
      </c>
      <c r="Q37" s="17">
        <f>+J37*P37</f>
        <v>0</v>
      </c>
      <c r="R37" s="17">
        <f>+O37-Q37</f>
        <v>510.3</v>
      </c>
      <c r="S37" s="17">
        <f>R37*0</f>
        <v>0</v>
      </c>
      <c r="T37" s="17">
        <f t="shared" ref="T37" si="32">R37-S37</f>
        <v>510.3</v>
      </c>
      <c r="U37" s="17"/>
      <c r="V37" s="20"/>
      <c r="W37" s="23"/>
      <c r="X37" s="23" t="s">
        <v>33</v>
      </c>
    </row>
    <row r="38" spans="1:24" x14ac:dyDescent="0.25">
      <c r="A38" s="21">
        <v>45201</v>
      </c>
      <c r="B38" s="22" t="s">
        <v>135</v>
      </c>
      <c r="C38" s="22" t="s">
        <v>136</v>
      </c>
      <c r="D38" s="22" t="s">
        <v>137</v>
      </c>
      <c r="E38" s="22" t="s">
        <v>27</v>
      </c>
      <c r="F38" s="23" t="s">
        <v>28</v>
      </c>
      <c r="G38" s="23" t="s">
        <v>29</v>
      </c>
      <c r="H38" s="23" t="s">
        <v>30</v>
      </c>
      <c r="I38" s="23" t="s">
        <v>31</v>
      </c>
      <c r="J38" s="15">
        <v>20.48</v>
      </c>
      <c r="K38" s="15">
        <v>13</v>
      </c>
      <c r="L38" s="15">
        <v>1.5753846153846154</v>
      </c>
      <c r="M38" s="15">
        <f>33/1.2</f>
        <v>27.5</v>
      </c>
      <c r="N38" s="15" t="s">
        <v>32</v>
      </c>
      <c r="O38" s="16">
        <f>+J38*M38</f>
        <v>563.20000000000005</v>
      </c>
      <c r="P38" s="17">
        <v>0</v>
      </c>
      <c r="Q38" s="17">
        <f>+J38*P38</f>
        <v>0</v>
      </c>
      <c r="R38" s="17">
        <f>+O38-Q38</f>
        <v>563.20000000000005</v>
      </c>
      <c r="S38" s="17">
        <f>+R38*1</f>
        <v>563.20000000000005</v>
      </c>
      <c r="T38" s="17">
        <f>+R38-S38</f>
        <v>0</v>
      </c>
      <c r="U38" s="17"/>
      <c r="V38" s="20"/>
      <c r="W38" s="23"/>
      <c r="X38" s="23" t="s">
        <v>33</v>
      </c>
    </row>
    <row r="39" spans="1:24" x14ac:dyDescent="0.25">
      <c r="A39" s="21">
        <v>45201</v>
      </c>
      <c r="B39" s="22" t="s">
        <v>138</v>
      </c>
      <c r="C39" s="22" t="s">
        <v>139</v>
      </c>
      <c r="D39" s="22" t="s">
        <v>140</v>
      </c>
      <c r="E39" s="22" t="s">
        <v>27</v>
      </c>
      <c r="F39" s="23" t="s">
        <v>28</v>
      </c>
      <c r="G39" s="23" t="s">
        <v>29</v>
      </c>
      <c r="H39" s="23" t="s">
        <v>38</v>
      </c>
      <c r="I39" s="23" t="s">
        <v>39</v>
      </c>
      <c r="J39" s="15">
        <v>44.5</v>
      </c>
      <c r="K39" s="15">
        <v>25</v>
      </c>
      <c r="L39" s="15">
        <v>1.78</v>
      </c>
      <c r="M39" s="15">
        <v>45</v>
      </c>
      <c r="N39" s="15" t="s">
        <v>75</v>
      </c>
      <c r="O39" s="17">
        <f>+J39*M39</f>
        <v>2002.5</v>
      </c>
      <c r="P39" s="17">
        <v>0</v>
      </c>
      <c r="Q39" s="17">
        <f>+J39*P39</f>
        <v>0</v>
      </c>
      <c r="R39" s="17">
        <f>+O39-Q39</f>
        <v>2002.5</v>
      </c>
      <c r="S39" s="17">
        <f>R39*0</f>
        <v>0</v>
      </c>
      <c r="T39" s="17">
        <f t="shared" ref="T39" si="33">R39-S39</f>
        <v>2002.5</v>
      </c>
      <c r="U39" s="17"/>
      <c r="V39" s="20"/>
      <c r="W39" s="23" t="s">
        <v>45</v>
      </c>
      <c r="X39" s="23" t="s">
        <v>33</v>
      </c>
    </row>
    <row r="40" spans="1:24" x14ac:dyDescent="0.25">
      <c r="A40" s="21">
        <v>45201</v>
      </c>
      <c r="B40" s="22" t="s">
        <v>141</v>
      </c>
      <c r="C40" s="22" t="s">
        <v>142</v>
      </c>
      <c r="D40" s="22" t="s">
        <v>100</v>
      </c>
      <c r="E40" s="22" t="s">
        <v>27</v>
      </c>
      <c r="F40" s="23" t="s">
        <v>28</v>
      </c>
      <c r="G40" s="23" t="s">
        <v>29</v>
      </c>
      <c r="H40" s="23" t="s">
        <v>43</v>
      </c>
      <c r="I40" s="23" t="s">
        <v>44</v>
      </c>
      <c r="J40" s="15">
        <v>2.42</v>
      </c>
      <c r="K40" s="15">
        <v>2</v>
      </c>
      <c r="L40" s="15">
        <v>1.21</v>
      </c>
      <c r="M40" s="15">
        <f>46/1.2</f>
        <v>38.333333333333336</v>
      </c>
      <c r="N40" s="15" t="s">
        <v>32</v>
      </c>
      <c r="O40" s="16">
        <f>+J40*M40</f>
        <v>92.766666666666666</v>
      </c>
      <c r="P40" s="17">
        <v>0</v>
      </c>
      <c r="Q40" s="17">
        <f>+J40*P40</f>
        <v>0</v>
      </c>
      <c r="R40" s="17">
        <f t="shared" ref="R40" si="34">+O40-Q40</f>
        <v>92.766666666666666</v>
      </c>
      <c r="S40" s="17">
        <f>+R40*1</f>
        <v>92.766666666666666</v>
      </c>
      <c r="T40" s="17">
        <f>+R40-S40</f>
        <v>0</v>
      </c>
      <c r="U40" s="17"/>
      <c r="V40" s="20"/>
      <c r="W40" s="23"/>
      <c r="X40" s="23" t="s">
        <v>33</v>
      </c>
    </row>
    <row r="41" spans="1:24" x14ac:dyDescent="0.25">
      <c r="A41" s="21">
        <v>45201</v>
      </c>
      <c r="B41" s="22" t="s">
        <v>143</v>
      </c>
      <c r="C41" s="22" t="s">
        <v>144</v>
      </c>
      <c r="D41" s="22" t="s">
        <v>121</v>
      </c>
      <c r="E41" s="22">
        <v>1955</v>
      </c>
      <c r="F41" s="23" t="s">
        <v>37</v>
      </c>
      <c r="G41" s="23" t="s">
        <v>29</v>
      </c>
      <c r="H41" s="23" t="s">
        <v>43</v>
      </c>
      <c r="I41" s="23" t="s">
        <v>44</v>
      </c>
      <c r="J41" s="15">
        <v>38.44</v>
      </c>
      <c r="K41" s="15">
        <v>25</v>
      </c>
      <c r="L41" s="15">
        <v>1.5375999999999999</v>
      </c>
      <c r="M41" s="15">
        <v>46</v>
      </c>
      <c r="N41" s="15" t="s">
        <v>32</v>
      </c>
      <c r="O41" s="17">
        <f>J41*M41</f>
        <v>1768.2399999999998</v>
      </c>
      <c r="P41" s="17">
        <v>0</v>
      </c>
      <c r="Q41" s="17">
        <f>J41*P41</f>
        <v>0</v>
      </c>
      <c r="R41" s="17">
        <f>O41-Q41</f>
        <v>1768.2399999999998</v>
      </c>
      <c r="S41" s="17">
        <f>R41*1</f>
        <v>1768.2399999999998</v>
      </c>
      <c r="T41" s="17">
        <f>R41-S41</f>
        <v>0</v>
      </c>
      <c r="U41" s="17"/>
      <c r="V41" s="17"/>
      <c r="W41" s="23"/>
      <c r="X41" s="23" t="s">
        <v>33</v>
      </c>
    </row>
    <row r="42" spans="1:24" x14ac:dyDescent="0.25">
      <c r="A42" s="21">
        <v>45201</v>
      </c>
      <c r="B42" s="22" t="s">
        <v>145</v>
      </c>
      <c r="C42" s="22" t="s">
        <v>146</v>
      </c>
      <c r="D42" s="22" t="s">
        <v>140</v>
      </c>
      <c r="E42" s="22" t="s">
        <v>27</v>
      </c>
      <c r="F42" s="23" t="s">
        <v>28</v>
      </c>
      <c r="G42" s="23" t="s">
        <v>29</v>
      </c>
      <c r="H42" s="23" t="s">
        <v>30</v>
      </c>
      <c r="I42" s="23" t="s">
        <v>31</v>
      </c>
      <c r="J42" s="15">
        <v>37.92</v>
      </c>
      <c r="K42" s="15">
        <v>25</v>
      </c>
      <c r="L42" s="15">
        <v>1.5168000000000001</v>
      </c>
      <c r="M42" s="15">
        <f>33/1.2</f>
        <v>27.5</v>
      </c>
      <c r="N42" s="15" t="s">
        <v>32</v>
      </c>
      <c r="O42" s="16">
        <f>+J42*M42</f>
        <v>1042.8</v>
      </c>
      <c r="P42" s="17">
        <v>0</v>
      </c>
      <c r="Q42" s="17">
        <f>+J42*P42</f>
        <v>0</v>
      </c>
      <c r="R42" s="17">
        <f>+O42-Q42</f>
        <v>1042.8</v>
      </c>
      <c r="S42" s="17">
        <f>+R42*1</f>
        <v>1042.8</v>
      </c>
      <c r="T42" s="17">
        <f>+R42-S42</f>
        <v>0</v>
      </c>
      <c r="U42" s="17"/>
      <c r="V42" s="20"/>
      <c r="W42" s="23" t="s">
        <v>45</v>
      </c>
      <c r="X42" s="23" t="s">
        <v>33</v>
      </c>
    </row>
    <row r="43" spans="1:24" x14ac:dyDescent="0.25">
      <c r="A43" s="21">
        <v>45202</v>
      </c>
      <c r="B43" s="22" t="s">
        <v>147</v>
      </c>
      <c r="C43" s="22" t="s">
        <v>148</v>
      </c>
      <c r="D43" s="22" t="s">
        <v>36</v>
      </c>
      <c r="E43" s="22">
        <v>1956</v>
      </c>
      <c r="F43" s="23" t="s">
        <v>37</v>
      </c>
      <c r="G43" s="23" t="s">
        <v>29</v>
      </c>
      <c r="H43" s="23" t="s">
        <v>38</v>
      </c>
      <c r="I43" s="23" t="s">
        <v>39</v>
      </c>
      <c r="J43" s="15">
        <v>43.56</v>
      </c>
      <c r="K43" s="15">
        <v>25</v>
      </c>
      <c r="L43" s="15">
        <v>1.7424000000000002</v>
      </c>
      <c r="M43" s="15">
        <v>43</v>
      </c>
      <c r="N43" s="15" t="s">
        <v>32</v>
      </c>
      <c r="O43" s="17">
        <f>J43*M43</f>
        <v>1873.0800000000002</v>
      </c>
      <c r="P43" s="17">
        <v>0</v>
      </c>
      <c r="Q43" s="17">
        <f>J43*P43</f>
        <v>0</v>
      </c>
      <c r="R43" s="17">
        <f>O43-Q43</f>
        <v>1873.0800000000002</v>
      </c>
      <c r="S43" s="17">
        <f>R43*1</f>
        <v>1873.0800000000002</v>
      </c>
      <c r="T43" s="17">
        <f>R43-S43</f>
        <v>0</v>
      </c>
      <c r="U43" s="20"/>
      <c r="V43" s="20"/>
      <c r="W43" s="23"/>
      <c r="X43" s="23" t="s">
        <v>33</v>
      </c>
    </row>
    <row r="44" spans="1:24" x14ac:dyDescent="0.25">
      <c r="A44" s="21">
        <v>45202</v>
      </c>
      <c r="B44" s="22" t="s">
        <v>149</v>
      </c>
      <c r="C44" s="22" t="s">
        <v>150</v>
      </c>
      <c r="D44" s="22" t="s">
        <v>121</v>
      </c>
      <c r="E44" s="22">
        <v>1957</v>
      </c>
      <c r="F44" s="23" t="s">
        <v>37</v>
      </c>
      <c r="G44" s="23" t="s">
        <v>29</v>
      </c>
      <c r="H44" s="23" t="s">
        <v>38</v>
      </c>
      <c r="I44" s="23" t="s">
        <v>39</v>
      </c>
      <c r="J44" s="15">
        <v>41.74</v>
      </c>
      <c r="K44" s="15">
        <v>25</v>
      </c>
      <c r="L44" s="15">
        <v>1.6696</v>
      </c>
      <c r="M44" s="15">
        <v>43</v>
      </c>
      <c r="N44" s="15" t="s">
        <v>32</v>
      </c>
      <c r="O44" s="17">
        <f>J44*M44</f>
        <v>1794.8200000000002</v>
      </c>
      <c r="P44" s="17">
        <v>0</v>
      </c>
      <c r="Q44" s="17">
        <f>J44*P44</f>
        <v>0</v>
      </c>
      <c r="R44" s="17">
        <f>O44-Q44</f>
        <v>1794.8200000000002</v>
      </c>
      <c r="S44" s="17">
        <f>R44*1</f>
        <v>1794.8200000000002</v>
      </c>
      <c r="T44" s="17">
        <f>R44-S44</f>
        <v>0</v>
      </c>
      <c r="U44" s="17"/>
      <c r="V44" s="17"/>
      <c r="W44" s="23"/>
      <c r="X44" s="23" t="s">
        <v>33</v>
      </c>
    </row>
    <row r="45" spans="1:24" x14ac:dyDescent="0.25">
      <c r="A45" s="21">
        <v>45202</v>
      </c>
      <c r="B45" s="22" t="s">
        <v>151</v>
      </c>
      <c r="C45" s="22" t="s">
        <v>152</v>
      </c>
      <c r="D45" s="22" t="s">
        <v>105</v>
      </c>
      <c r="E45" s="22">
        <v>344</v>
      </c>
      <c r="F45" s="23" t="s">
        <v>106</v>
      </c>
      <c r="G45" s="23" t="s">
        <v>29</v>
      </c>
      <c r="H45" s="23" t="s">
        <v>43</v>
      </c>
      <c r="I45" s="23" t="s">
        <v>44</v>
      </c>
      <c r="J45" s="15">
        <v>38.56</v>
      </c>
      <c r="K45" s="15">
        <v>25</v>
      </c>
      <c r="L45" s="15">
        <v>1.5424</v>
      </c>
      <c r="M45" s="15" t="s">
        <v>32</v>
      </c>
      <c r="N45" s="15">
        <v>71</v>
      </c>
      <c r="O45" s="16">
        <f t="shared" ref="O45" si="35">+K45*N45</f>
        <v>1775</v>
      </c>
      <c r="P45" s="17">
        <v>0</v>
      </c>
      <c r="Q45" s="17">
        <f t="shared" ref="Q45" si="36">+K45*P45</f>
        <v>0</v>
      </c>
      <c r="R45" s="17">
        <f t="shared" ref="R45:R46" si="37">+O45-Q45</f>
        <v>1775</v>
      </c>
      <c r="S45" s="17">
        <f>+R45*0</f>
        <v>0</v>
      </c>
      <c r="T45" s="17">
        <f t="shared" ref="T45:T46" si="38">+R45-S45</f>
        <v>1775</v>
      </c>
      <c r="U45" s="20"/>
      <c r="V45" s="17"/>
      <c r="W45" s="23"/>
      <c r="X45" s="23" t="s">
        <v>33</v>
      </c>
    </row>
    <row r="46" spans="1:24" x14ac:dyDescent="0.25">
      <c r="A46" s="21">
        <v>45202</v>
      </c>
      <c r="B46" s="22" t="s">
        <v>153</v>
      </c>
      <c r="C46" s="22" t="s">
        <v>154</v>
      </c>
      <c r="D46" s="22" t="s">
        <v>61</v>
      </c>
      <c r="E46" s="22"/>
      <c r="F46" s="23" t="s">
        <v>155</v>
      </c>
      <c r="G46" s="23" t="s">
        <v>29</v>
      </c>
      <c r="H46" s="23" t="s">
        <v>38</v>
      </c>
      <c r="I46" s="23" t="s">
        <v>39</v>
      </c>
      <c r="J46" s="15">
        <v>45.68</v>
      </c>
      <c r="K46" s="15">
        <v>28</v>
      </c>
      <c r="L46" s="15">
        <v>1.6314285714285715</v>
      </c>
      <c r="M46" s="15">
        <v>83</v>
      </c>
      <c r="N46" s="15" t="s">
        <v>75</v>
      </c>
      <c r="O46" s="16">
        <f t="shared" ref="O46" si="39">J46*M46</f>
        <v>3791.44</v>
      </c>
      <c r="P46" s="17">
        <v>38</v>
      </c>
      <c r="Q46" s="17">
        <f t="shared" ref="Q46" si="40">J46*P46</f>
        <v>1735.84</v>
      </c>
      <c r="R46" s="17">
        <f t="shared" si="37"/>
        <v>2055.6000000000004</v>
      </c>
      <c r="S46" s="17">
        <f>+R46*1</f>
        <v>2055.6000000000004</v>
      </c>
      <c r="T46" s="17">
        <f t="shared" si="38"/>
        <v>0</v>
      </c>
      <c r="U46" s="17">
        <f>J46*36</f>
        <v>1644.48</v>
      </c>
      <c r="V46" s="20"/>
      <c r="W46" s="23" t="s">
        <v>58</v>
      </c>
      <c r="X46" s="23" t="s">
        <v>156</v>
      </c>
    </row>
    <row r="47" spans="1:24" x14ac:dyDescent="0.25">
      <c r="A47" s="21">
        <v>45202</v>
      </c>
      <c r="B47" s="22" t="s">
        <v>157</v>
      </c>
      <c r="C47" s="22" t="s">
        <v>158</v>
      </c>
      <c r="D47" s="22" t="s">
        <v>100</v>
      </c>
      <c r="E47" s="22" t="s">
        <v>27</v>
      </c>
      <c r="F47" s="23" t="s">
        <v>28</v>
      </c>
      <c r="G47" s="23" t="s">
        <v>29</v>
      </c>
      <c r="H47" s="23" t="s">
        <v>38</v>
      </c>
      <c r="I47" s="23" t="s">
        <v>39</v>
      </c>
      <c r="J47" s="15">
        <v>9.24</v>
      </c>
      <c r="K47" s="15">
        <v>5.5</v>
      </c>
      <c r="L47" s="15">
        <v>1.68</v>
      </c>
      <c r="M47" s="15">
        <v>45</v>
      </c>
      <c r="N47" s="15" t="s">
        <v>75</v>
      </c>
      <c r="O47" s="17">
        <f>+J47*M47</f>
        <v>415.8</v>
      </c>
      <c r="P47" s="17">
        <v>0</v>
      </c>
      <c r="Q47" s="17">
        <f>+J47*P47</f>
        <v>0</v>
      </c>
      <c r="R47" s="17">
        <f>+O47-Q47</f>
        <v>415.8</v>
      </c>
      <c r="S47" s="17">
        <f>R47*0</f>
        <v>0</v>
      </c>
      <c r="T47" s="17">
        <f t="shared" ref="T47" si="41">R47-S47</f>
        <v>415.8</v>
      </c>
      <c r="U47" s="17"/>
      <c r="V47" s="20"/>
      <c r="W47" s="23"/>
      <c r="X47" s="23" t="s">
        <v>33</v>
      </c>
    </row>
    <row r="48" spans="1:24" x14ac:dyDescent="0.25">
      <c r="A48" s="21">
        <v>45202</v>
      </c>
      <c r="B48" s="22" t="s">
        <v>159</v>
      </c>
      <c r="C48" s="22" t="s">
        <v>160</v>
      </c>
      <c r="D48" s="22" t="s">
        <v>128</v>
      </c>
      <c r="E48" s="22">
        <v>349</v>
      </c>
      <c r="F48" s="23" t="s">
        <v>106</v>
      </c>
      <c r="G48" s="23" t="s">
        <v>29</v>
      </c>
      <c r="H48" s="23" t="s">
        <v>30</v>
      </c>
      <c r="I48" s="23" t="s">
        <v>31</v>
      </c>
      <c r="J48" s="15">
        <v>38.58</v>
      </c>
      <c r="K48" s="15">
        <v>25</v>
      </c>
      <c r="L48" s="15">
        <v>1.5431999999999999</v>
      </c>
      <c r="M48" s="15" t="s">
        <v>32</v>
      </c>
      <c r="N48" s="15">
        <v>52</v>
      </c>
      <c r="O48" s="16">
        <f t="shared" ref="O48" si="42">+K48*N48</f>
        <v>1300</v>
      </c>
      <c r="P48" s="17">
        <v>0</v>
      </c>
      <c r="Q48" s="17">
        <f t="shared" ref="Q48" si="43">+K48*P48</f>
        <v>0</v>
      </c>
      <c r="R48" s="17">
        <f t="shared" ref="R48:R54" si="44">+O48-Q48</f>
        <v>1300</v>
      </c>
      <c r="S48" s="17">
        <f>+R48*0</f>
        <v>0</v>
      </c>
      <c r="T48" s="17">
        <f t="shared" ref="T48" si="45">+R48-S48</f>
        <v>1300</v>
      </c>
      <c r="U48" s="17"/>
      <c r="V48" s="20"/>
      <c r="W48" s="23"/>
      <c r="X48" s="23" t="s">
        <v>33</v>
      </c>
    </row>
    <row r="49" spans="1:24" x14ac:dyDescent="0.25">
      <c r="A49" s="21">
        <v>45202</v>
      </c>
      <c r="B49" s="22" t="s">
        <v>161</v>
      </c>
      <c r="C49" s="22" t="s">
        <v>162</v>
      </c>
      <c r="D49" s="22" t="s">
        <v>163</v>
      </c>
      <c r="E49" s="22" t="s">
        <v>27</v>
      </c>
      <c r="F49" s="23" t="s">
        <v>28</v>
      </c>
      <c r="G49" s="23" t="s">
        <v>29</v>
      </c>
      <c r="H49" s="23" t="s">
        <v>30</v>
      </c>
      <c r="I49" s="23" t="s">
        <v>31</v>
      </c>
      <c r="J49" s="15">
        <v>14.96</v>
      </c>
      <c r="K49" s="15">
        <v>10</v>
      </c>
      <c r="L49" s="15">
        <v>1.496</v>
      </c>
      <c r="M49" s="15">
        <f>33/1.2</f>
        <v>27.5</v>
      </c>
      <c r="N49" s="15" t="s">
        <v>32</v>
      </c>
      <c r="O49" s="16">
        <f>+J49*M49</f>
        <v>411.40000000000003</v>
      </c>
      <c r="P49" s="17">
        <v>0</v>
      </c>
      <c r="Q49" s="17">
        <f>+J49*P49</f>
        <v>0</v>
      </c>
      <c r="R49" s="17">
        <f t="shared" si="44"/>
        <v>411.40000000000003</v>
      </c>
      <c r="S49" s="17">
        <f>+R49*1</f>
        <v>411.40000000000003</v>
      </c>
      <c r="T49" s="17">
        <f>+R49-S49</f>
        <v>0</v>
      </c>
      <c r="U49" s="17"/>
      <c r="V49" s="20"/>
      <c r="W49" s="23"/>
      <c r="X49" s="23" t="s">
        <v>33</v>
      </c>
    </row>
    <row r="50" spans="1:24" x14ac:dyDescent="0.25">
      <c r="A50" s="21">
        <v>45202</v>
      </c>
      <c r="B50" s="22" t="s">
        <v>164</v>
      </c>
      <c r="C50" s="22" t="s">
        <v>165</v>
      </c>
      <c r="D50" s="22" t="s">
        <v>166</v>
      </c>
      <c r="E50" s="22" t="s">
        <v>27</v>
      </c>
      <c r="F50" s="23" t="s">
        <v>28</v>
      </c>
      <c r="G50" s="23" t="s">
        <v>29</v>
      </c>
      <c r="H50" s="23" t="s">
        <v>30</v>
      </c>
      <c r="I50" s="23" t="s">
        <v>31</v>
      </c>
      <c r="J50" s="15">
        <v>39.78</v>
      </c>
      <c r="K50" s="15">
        <v>27</v>
      </c>
      <c r="L50" s="15">
        <v>1.4733333333333334</v>
      </c>
      <c r="M50" s="15">
        <f>33/1.2</f>
        <v>27.5</v>
      </c>
      <c r="N50" s="15" t="s">
        <v>32</v>
      </c>
      <c r="O50" s="16">
        <f>+J50*M50</f>
        <v>1093.95</v>
      </c>
      <c r="P50" s="17">
        <v>0</v>
      </c>
      <c r="Q50" s="17">
        <f>+J50*P50</f>
        <v>0</v>
      </c>
      <c r="R50" s="17">
        <f t="shared" si="44"/>
        <v>1093.95</v>
      </c>
      <c r="S50" s="17">
        <f>+R50*1</f>
        <v>1093.95</v>
      </c>
      <c r="T50" s="17">
        <f>+R50-S50</f>
        <v>0</v>
      </c>
      <c r="U50" s="17"/>
      <c r="V50" s="20"/>
      <c r="W50" s="23"/>
      <c r="X50" s="23" t="s">
        <v>33</v>
      </c>
    </row>
    <row r="51" spans="1:24" x14ac:dyDescent="0.25">
      <c r="A51" s="21">
        <v>45202</v>
      </c>
      <c r="B51" s="22" t="s">
        <v>167</v>
      </c>
      <c r="C51" s="22" t="s">
        <v>168</v>
      </c>
      <c r="D51" s="22" t="s">
        <v>82</v>
      </c>
      <c r="E51" s="22">
        <v>1678</v>
      </c>
      <c r="F51" s="23" t="s">
        <v>85</v>
      </c>
      <c r="G51" s="23" t="s">
        <v>29</v>
      </c>
      <c r="H51" s="23" t="s">
        <v>43</v>
      </c>
      <c r="I51" s="23" t="s">
        <v>44</v>
      </c>
      <c r="J51" s="15">
        <v>38.799999999999997</v>
      </c>
      <c r="K51" s="15">
        <v>25</v>
      </c>
      <c r="L51" s="15">
        <v>1.5519999999999998</v>
      </c>
      <c r="M51" s="15" t="s">
        <v>32</v>
      </c>
      <c r="N51" s="15">
        <v>70</v>
      </c>
      <c r="O51" s="16">
        <f>+K51*N51</f>
        <v>1750</v>
      </c>
      <c r="P51" s="17">
        <v>0</v>
      </c>
      <c r="Q51" s="17">
        <f>+K51*P51</f>
        <v>0</v>
      </c>
      <c r="R51" s="17">
        <f t="shared" si="44"/>
        <v>1750</v>
      </c>
      <c r="S51" s="17">
        <f>+R51*0</f>
        <v>0</v>
      </c>
      <c r="T51" s="17">
        <f>+R51-S51</f>
        <v>1750</v>
      </c>
      <c r="U51" s="17"/>
      <c r="V51" s="20"/>
      <c r="W51" s="23"/>
      <c r="X51" s="23" t="s">
        <v>33</v>
      </c>
    </row>
    <row r="52" spans="1:24" x14ac:dyDescent="0.25">
      <c r="A52" s="21">
        <v>45202</v>
      </c>
      <c r="B52" s="22" t="s">
        <v>169</v>
      </c>
      <c r="C52" s="22" t="s">
        <v>170</v>
      </c>
      <c r="D52" s="22" t="s">
        <v>171</v>
      </c>
      <c r="E52" s="22" t="s">
        <v>27</v>
      </c>
      <c r="F52" s="23" t="s">
        <v>28</v>
      </c>
      <c r="G52" s="23" t="s">
        <v>55</v>
      </c>
      <c r="H52" s="23" t="s">
        <v>56</v>
      </c>
      <c r="I52" s="23" t="s">
        <v>57</v>
      </c>
      <c r="J52" s="15">
        <v>40.840000000000003</v>
      </c>
      <c r="K52" s="15">
        <v>25</v>
      </c>
      <c r="L52" s="15">
        <v>1.6336000000000002</v>
      </c>
      <c r="M52" s="15">
        <f>34/1.2</f>
        <v>28.333333333333336</v>
      </c>
      <c r="N52" s="15" t="s">
        <v>32</v>
      </c>
      <c r="O52" s="16">
        <f t="shared" ref="O52" si="46">+J52*M52</f>
        <v>1157.1333333333334</v>
      </c>
      <c r="P52" s="17">
        <v>0</v>
      </c>
      <c r="Q52" s="17">
        <f t="shared" ref="Q52" si="47">+J52*P52</f>
        <v>0</v>
      </c>
      <c r="R52" s="17">
        <f t="shared" si="44"/>
        <v>1157.1333333333334</v>
      </c>
      <c r="S52" s="17">
        <f t="shared" ref="S52" si="48">+R52*1</f>
        <v>1157.1333333333334</v>
      </c>
      <c r="T52" s="17">
        <f>+R52-S52</f>
        <v>0</v>
      </c>
      <c r="U52" s="17"/>
      <c r="V52" s="17"/>
      <c r="W52" s="23" t="s">
        <v>58</v>
      </c>
      <c r="X52" s="23" t="s">
        <v>33</v>
      </c>
    </row>
    <row r="53" spans="1:24" x14ac:dyDescent="0.25">
      <c r="A53" s="21">
        <v>45202</v>
      </c>
      <c r="B53" s="22" t="s">
        <v>172</v>
      </c>
      <c r="C53" s="22" t="s">
        <v>173</v>
      </c>
      <c r="D53" s="22" t="s">
        <v>174</v>
      </c>
      <c r="E53" s="22" t="s">
        <v>27</v>
      </c>
      <c r="F53" s="23" t="s">
        <v>28</v>
      </c>
      <c r="G53" s="23" t="s">
        <v>29</v>
      </c>
      <c r="H53" s="23" t="s">
        <v>38</v>
      </c>
      <c r="I53" s="23" t="s">
        <v>39</v>
      </c>
      <c r="J53" s="15">
        <v>29.04</v>
      </c>
      <c r="K53" s="15">
        <v>18</v>
      </c>
      <c r="L53" s="15">
        <v>1.6133333333333333</v>
      </c>
      <c r="M53" s="15">
        <v>45</v>
      </c>
      <c r="N53" s="15" t="s">
        <v>75</v>
      </c>
      <c r="O53" s="17">
        <f>+J53*M53</f>
        <v>1306.8</v>
      </c>
      <c r="P53" s="17">
        <v>0</v>
      </c>
      <c r="Q53" s="17">
        <f>+J53*P53</f>
        <v>0</v>
      </c>
      <c r="R53" s="17">
        <f t="shared" si="44"/>
        <v>1306.8</v>
      </c>
      <c r="S53" s="17">
        <f>R53*0</f>
        <v>0</v>
      </c>
      <c r="T53" s="17">
        <f t="shared" ref="T53" si="49">R53-S53</f>
        <v>1306.8</v>
      </c>
      <c r="U53" s="20"/>
      <c r="V53" s="20"/>
      <c r="W53" s="23"/>
      <c r="X53" s="23" t="s">
        <v>33</v>
      </c>
    </row>
    <row r="54" spans="1:24" x14ac:dyDescent="0.25">
      <c r="A54" s="21">
        <v>45202</v>
      </c>
      <c r="B54" s="22" t="s">
        <v>175</v>
      </c>
      <c r="C54" s="22" t="s">
        <v>176</v>
      </c>
      <c r="D54" s="22" t="s">
        <v>177</v>
      </c>
      <c r="E54" s="22">
        <v>14</v>
      </c>
      <c r="F54" s="23" t="s">
        <v>178</v>
      </c>
      <c r="G54" s="23" t="s">
        <v>29</v>
      </c>
      <c r="H54" s="23" t="s">
        <v>38</v>
      </c>
      <c r="I54" s="23" t="s">
        <v>39</v>
      </c>
      <c r="J54" s="15">
        <v>31.6</v>
      </c>
      <c r="K54" s="15">
        <v>20</v>
      </c>
      <c r="L54" s="15">
        <v>1.58</v>
      </c>
      <c r="M54" s="15" t="s">
        <v>32</v>
      </c>
      <c r="N54" s="15">
        <v>72</v>
      </c>
      <c r="O54" s="16">
        <f t="shared" ref="O54" si="50">+K54*N54</f>
        <v>1440</v>
      </c>
      <c r="P54" s="17">
        <v>0</v>
      </c>
      <c r="Q54" s="17">
        <f>+K54*P54</f>
        <v>0</v>
      </c>
      <c r="R54" s="17">
        <f t="shared" si="44"/>
        <v>1440</v>
      </c>
      <c r="S54" s="17">
        <f>+R54*0</f>
        <v>0</v>
      </c>
      <c r="T54" s="17">
        <f>+R54-S54</f>
        <v>1440</v>
      </c>
      <c r="U54" s="17"/>
      <c r="V54" s="17"/>
      <c r="W54" s="23"/>
      <c r="X54" s="23" t="s">
        <v>33</v>
      </c>
    </row>
    <row r="55" spans="1:24" x14ac:dyDescent="0.25">
      <c r="A55" s="21">
        <v>45202</v>
      </c>
      <c r="B55" s="22" t="s">
        <v>179</v>
      </c>
      <c r="C55" s="22" t="s">
        <v>180</v>
      </c>
      <c r="D55" s="22" t="s">
        <v>61</v>
      </c>
      <c r="E55" s="22"/>
      <c r="F55" s="23" t="s">
        <v>181</v>
      </c>
      <c r="G55" s="23" t="s">
        <v>29</v>
      </c>
      <c r="H55" s="23" t="s">
        <v>30</v>
      </c>
      <c r="I55" s="23" t="s">
        <v>31</v>
      </c>
      <c r="J55" s="15">
        <v>42.36</v>
      </c>
      <c r="K55" s="15">
        <v>28</v>
      </c>
      <c r="L55" s="15">
        <v>1.5128571428571429</v>
      </c>
      <c r="M55" s="15">
        <v>83</v>
      </c>
      <c r="N55" s="15" t="s">
        <v>32</v>
      </c>
      <c r="O55" s="16">
        <f>J55*M55</f>
        <v>3515.88</v>
      </c>
      <c r="P55" s="17">
        <v>40</v>
      </c>
      <c r="Q55" s="17">
        <f>J55*P55</f>
        <v>1694.4</v>
      </c>
      <c r="R55" s="17">
        <f>O55-Q55</f>
        <v>1821.48</v>
      </c>
      <c r="S55" s="17">
        <f t="shared" ref="S55" si="51">R55*1</f>
        <v>1821.48</v>
      </c>
      <c r="T55" s="17">
        <f>R55-S55</f>
        <v>0</v>
      </c>
      <c r="U55" s="17">
        <f>J55*36</f>
        <v>1524.96</v>
      </c>
      <c r="V55" s="20"/>
      <c r="W55" s="23" t="s">
        <v>58</v>
      </c>
      <c r="X55" s="23" t="s">
        <v>182</v>
      </c>
    </row>
    <row r="56" spans="1:24" x14ac:dyDescent="0.25">
      <c r="A56" s="21">
        <v>45202</v>
      </c>
      <c r="B56" s="22" t="s">
        <v>183</v>
      </c>
      <c r="C56" s="22" t="s">
        <v>184</v>
      </c>
      <c r="D56" s="22" t="s">
        <v>121</v>
      </c>
      <c r="E56" s="22">
        <v>1958</v>
      </c>
      <c r="F56" s="23" t="s">
        <v>37</v>
      </c>
      <c r="G56" s="23" t="s">
        <v>29</v>
      </c>
      <c r="H56" s="23" t="s">
        <v>38</v>
      </c>
      <c r="I56" s="23" t="s">
        <v>39</v>
      </c>
      <c r="J56" s="15">
        <v>41.08</v>
      </c>
      <c r="K56" s="15">
        <v>25</v>
      </c>
      <c r="L56" s="15">
        <v>1.6432</v>
      </c>
      <c r="M56" s="15">
        <v>43</v>
      </c>
      <c r="N56" s="15" t="s">
        <v>32</v>
      </c>
      <c r="O56" s="17">
        <f>J56*M56</f>
        <v>1766.4399999999998</v>
      </c>
      <c r="P56" s="17">
        <v>0</v>
      </c>
      <c r="Q56" s="17">
        <f>J56*P56</f>
        <v>0</v>
      </c>
      <c r="R56" s="17">
        <f>O56-Q56</f>
        <v>1766.4399999999998</v>
      </c>
      <c r="S56" s="17">
        <f>R56*1</f>
        <v>1766.4399999999998</v>
      </c>
      <c r="T56" s="17">
        <f>R56-S56</f>
        <v>0</v>
      </c>
      <c r="U56" s="20"/>
      <c r="V56" s="20"/>
      <c r="W56" s="23"/>
      <c r="X56" s="23" t="s">
        <v>33</v>
      </c>
    </row>
    <row r="57" spans="1:24" x14ac:dyDescent="0.25">
      <c r="A57" s="21">
        <v>45202</v>
      </c>
      <c r="B57" s="22" t="s">
        <v>185</v>
      </c>
      <c r="C57" s="22" t="s">
        <v>186</v>
      </c>
      <c r="D57" s="22" t="s">
        <v>100</v>
      </c>
      <c r="E57" s="22" t="s">
        <v>27</v>
      </c>
      <c r="F57" s="23" t="s">
        <v>28</v>
      </c>
      <c r="G57" s="23" t="s">
        <v>29</v>
      </c>
      <c r="H57" s="23" t="s">
        <v>43</v>
      </c>
      <c r="I57" s="23" t="s">
        <v>44</v>
      </c>
      <c r="J57" s="15">
        <v>5.42</v>
      </c>
      <c r="K57" s="15">
        <v>3.5</v>
      </c>
      <c r="L57" s="15">
        <v>1.5485714285714285</v>
      </c>
      <c r="M57" s="15">
        <f>46/1.2</f>
        <v>38.333333333333336</v>
      </c>
      <c r="N57" s="15" t="s">
        <v>32</v>
      </c>
      <c r="O57" s="16">
        <f>+J57*M57</f>
        <v>207.76666666666668</v>
      </c>
      <c r="P57" s="17">
        <v>0</v>
      </c>
      <c r="Q57" s="17">
        <f>+J57*P57</f>
        <v>0</v>
      </c>
      <c r="R57" s="17">
        <f t="shared" ref="R57" si="52">+O57-Q57</f>
        <v>207.76666666666668</v>
      </c>
      <c r="S57" s="17">
        <f>+R57*1</f>
        <v>207.76666666666668</v>
      </c>
      <c r="T57" s="17">
        <f>+R57-S57</f>
        <v>0</v>
      </c>
      <c r="U57" s="17"/>
      <c r="V57" s="17"/>
      <c r="W57" s="23"/>
      <c r="X57" s="23" t="s">
        <v>33</v>
      </c>
    </row>
    <row r="58" spans="1:24" x14ac:dyDescent="0.25">
      <c r="A58" s="21">
        <v>45202</v>
      </c>
      <c r="B58" s="22" t="s">
        <v>187</v>
      </c>
      <c r="C58" s="22" t="s">
        <v>188</v>
      </c>
      <c r="D58" s="22" t="s">
        <v>36</v>
      </c>
      <c r="E58" s="22">
        <v>1959</v>
      </c>
      <c r="F58" s="23" t="s">
        <v>37</v>
      </c>
      <c r="G58" s="23" t="s">
        <v>29</v>
      </c>
      <c r="H58" s="23" t="s">
        <v>43</v>
      </c>
      <c r="I58" s="23" t="s">
        <v>44</v>
      </c>
      <c r="J58" s="15">
        <v>37.6</v>
      </c>
      <c r="K58" s="15">
        <v>25</v>
      </c>
      <c r="L58" s="15">
        <v>1.504</v>
      </c>
      <c r="M58" s="15">
        <v>46</v>
      </c>
      <c r="N58" s="15" t="s">
        <v>32</v>
      </c>
      <c r="O58" s="17">
        <f>J58*M58</f>
        <v>1729.6000000000001</v>
      </c>
      <c r="P58" s="17">
        <v>0</v>
      </c>
      <c r="Q58" s="17">
        <f>J58*P58</f>
        <v>0</v>
      </c>
      <c r="R58" s="17">
        <f>O58-Q58</f>
        <v>1729.6000000000001</v>
      </c>
      <c r="S58" s="17">
        <f>R58*1</f>
        <v>1729.6000000000001</v>
      </c>
      <c r="T58" s="17">
        <f>R58-S58</f>
        <v>0</v>
      </c>
      <c r="U58" s="17"/>
      <c r="V58" s="20"/>
      <c r="W58" s="23"/>
      <c r="X58" s="23" t="s">
        <v>33</v>
      </c>
    </row>
    <row r="59" spans="1:24" x14ac:dyDescent="0.25">
      <c r="A59" s="21">
        <v>45202</v>
      </c>
      <c r="B59" s="22" t="s">
        <v>189</v>
      </c>
      <c r="C59" s="22" t="s">
        <v>190</v>
      </c>
      <c r="D59" s="22" t="s">
        <v>191</v>
      </c>
      <c r="E59" s="22" t="s">
        <v>27</v>
      </c>
      <c r="F59" s="23" t="s">
        <v>28</v>
      </c>
      <c r="G59" s="23" t="s">
        <v>29</v>
      </c>
      <c r="H59" s="23" t="s">
        <v>43</v>
      </c>
      <c r="I59" s="23" t="s">
        <v>44</v>
      </c>
      <c r="J59" s="15">
        <v>7.9</v>
      </c>
      <c r="K59" s="15">
        <v>5</v>
      </c>
      <c r="L59" s="15">
        <v>1.58</v>
      </c>
      <c r="M59" s="15">
        <f>46/1.2</f>
        <v>38.333333333333336</v>
      </c>
      <c r="N59" s="15" t="s">
        <v>32</v>
      </c>
      <c r="O59" s="16">
        <f>+J59*M59</f>
        <v>302.83333333333337</v>
      </c>
      <c r="P59" s="17">
        <v>0</v>
      </c>
      <c r="Q59" s="17">
        <f>+J59*P59</f>
        <v>0</v>
      </c>
      <c r="R59" s="17">
        <f t="shared" ref="R59" si="53">+O59-Q59</f>
        <v>302.83333333333337</v>
      </c>
      <c r="S59" s="17">
        <f>+R59*1</f>
        <v>302.83333333333337</v>
      </c>
      <c r="T59" s="17">
        <f>+R59-S59</f>
        <v>0</v>
      </c>
      <c r="U59" s="17"/>
      <c r="V59" s="20"/>
      <c r="W59" s="23"/>
      <c r="X59" s="23" t="s">
        <v>33</v>
      </c>
    </row>
    <row r="60" spans="1:24" x14ac:dyDescent="0.25">
      <c r="A60" s="21">
        <v>45202</v>
      </c>
      <c r="B60" s="22" t="s">
        <v>192</v>
      </c>
      <c r="C60" s="22" t="s">
        <v>193</v>
      </c>
      <c r="D60" s="22" t="s">
        <v>42</v>
      </c>
      <c r="E60" s="22" t="s">
        <v>27</v>
      </c>
      <c r="F60" s="23" t="s">
        <v>28</v>
      </c>
      <c r="G60" s="23" t="s">
        <v>29</v>
      </c>
      <c r="H60" s="23" t="s">
        <v>38</v>
      </c>
      <c r="I60" s="23" t="s">
        <v>39</v>
      </c>
      <c r="J60" s="15">
        <v>43.06</v>
      </c>
      <c r="K60" s="15">
        <v>25</v>
      </c>
      <c r="L60" s="15">
        <v>1.7224000000000002</v>
      </c>
      <c r="M60" s="15">
        <v>45</v>
      </c>
      <c r="N60" s="15" t="s">
        <v>75</v>
      </c>
      <c r="O60" s="17">
        <f>+J60*M60</f>
        <v>1937.7</v>
      </c>
      <c r="P60" s="17">
        <v>0</v>
      </c>
      <c r="Q60" s="17">
        <f>+J60*P60</f>
        <v>0</v>
      </c>
      <c r="R60" s="17">
        <f>+O60-Q60</f>
        <v>1937.7</v>
      </c>
      <c r="S60" s="17">
        <f>R60*0</f>
        <v>0</v>
      </c>
      <c r="T60" s="17">
        <f t="shared" ref="T60" si="54">R60-S60</f>
        <v>1937.7</v>
      </c>
      <c r="U60" s="17"/>
      <c r="V60" s="17"/>
      <c r="W60" s="23" t="s">
        <v>45</v>
      </c>
      <c r="X60" s="23" t="s">
        <v>33</v>
      </c>
    </row>
    <row r="61" spans="1:24" x14ac:dyDescent="0.25">
      <c r="A61" s="21">
        <v>45202</v>
      </c>
      <c r="B61" s="22" t="s">
        <v>194</v>
      </c>
      <c r="C61" s="22" t="s">
        <v>195</v>
      </c>
      <c r="D61" s="22" t="s">
        <v>82</v>
      </c>
      <c r="E61" s="22">
        <v>1679</v>
      </c>
      <c r="F61" s="23" t="s">
        <v>85</v>
      </c>
      <c r="G61" s="23" t="s">
        <v>29</v>
      </c>
      <c r="H61" s="23" t="s">
        <v>38</v>
      </c>
      <c r="I61" s="23" t="s">
        <v>39</v>
      </c>
      <c r="J61" s="15">
        <v>43.82</v>
      </c>
      <c r="K61" s="15">
        <v>25</v>
      </c>
      <c r="L61" s="15">
        <v>1.7527999999999999</v>
      </c>
      <c r="M61" s="15" t="s">
        <v>32</v>
      </c>
      <c r="N61" s="15">
        <v>70</v>
      </c>
      <c r="O61" s="16">
        <f>+K61*N61</f>
        <v>1750</v>
      </c>
      <c r="P61" s="17">
        <v>0</v>
      </c>
      <c r="Q61" s="17">
        <f>+K61*P61</f>
        <v>0</v>
      </c>
      <c r="R61" s="17">
        <f>+O61-Q61</f>
        <v>1750</v>
      </c>
      <c r="S61" s="17">
        <f>+R61*0</f>
        <v>0</v>
      </c>
      <c r="T61" s="17">
        <f>+R61-S61</f>
        <v>1750</v>
      </c>
      <c r="U61" s="17"/>
      <c r="V61" s="20"/>
      <c r="W61" s="23"/>
      <c r="X61" s="23" t="s">
        <v>33</v>
      </c>
    </row>
    <row r="62" spans="1:24" x14ac:dyDescent="0.25">
      <c r="A62" s="21">
        <v>45202</v>
      </c>
      <c r="B62" s="22" t="s">
        <v>196</v>
      </c>
      <c r="C62" s="22" t="s">
        <v>197</v>
      </c>
      <c r="D62" s="22" t="s">
        <v>118</v>
      </c>
      <c r="E62" s="22">
        <v>354</v>
      </c>
      <c r="F62" s="23" t="s">
        <v>106</v>
      </c>
      <c r="G62" s="23" t="s">
        <v>29</v>
      </c>
      <c r="H62" s="23" t="s">
        <v>43</v>
      </c>
      <c r="I62" s="23" t="s">
        <v>44</v>
      </c>
      <c r="J62" s="15">
        <v>38.479999999999997</v>
      </c>
      <c r="K62" s="15">
        <v>25</v>
      </c>
      <c r="L62" s="15">
        <v>1.5391999999999999</v>
      </c>
      <c r="M62" s="15" t="s">
        <v>32</v>
      </c>
      <c r="N62" s="15">
        <v>71</v>
      </c>
      <c r="O62" s="16">
        <f t="shared" ref="O62" si="55">+K62*N62</f>
        <v>1775</v>
      </c>
      <c r="P62" s="17">
        <v>0</v>
      </c>
      <c r="Q62" s="17">
        <f t="shared" ref="Q62" si="56">+K62*P62</f>
        <v>0</v>
      </c>
      <c r="R62" s="17">
        <f t="shared" ref="R62" si="57">+O62-Q62</f>
        <v>1775</v>
      </c>
      <c r="S62" s="17">
        <f>+R62*0</f>
        <v>0</v>
      </c>
      <c r="T62" s="17">
        <f t="shared" ref="T62" si="58">+R62-S62</f>
        <v>1775</v>
      </c>
      <c r="U62" s="20"/>
      <c r="V62" s="20"/>
      <c r="W62" s="23"/>
      <c r="X62" s="23" t="s">
        <v>33</v>
      </c>
    </row>
    <row r="63" spans="1:24" x14ac:dyDescent="0.25">
      <c r="A63" s="21">
        <v>45202</v>
      </c>
      <c r="B63" s="22" t="s">
        <v>198</v>
      </c>
      <c r="C63" s="22" t="s">
        <v>199</v>
      </c>
      <c r="D63" s="22" t="s">
        <v>200</v>
      </c>
      <c r="E63" s="22"/>
      <c r="F63" s="23" t="s">
        <v>181</v>
      </c>
      <c r="G63" s="23" t="s">
        <v>29</v>
      </c>
      <c r="H63" s="23" t="s">
        <v>43</v>
      </c>
      <c r="I63" s="23" t="s">
        <v>44</v>
      </c>
      <c r="J63" s="15">
        <v>40.56</v>
      </c>
      <c r="K63" s="15">
        <v>28</v>
      </c>
      <c r="L63" s="15">
        <v>1.4485714285714286</v>
      </c>
      <c r="M63" s="15">
        <v>91</v>
      </c>
      <c r="N63" s="15" t="s">
        <v>32</v>
      </c>
      <c r="O63" s="16">
        <f>J63*M63</f>
        <v>3690.96</v>
      </c>
      <c r="P63" s="17">
        <v>40</v>
      </c>
      <c r="Q63" s="17">
        <f>J63*P63</f>
        <v>1622.4</v>
      </c>
      <c r="R63" s="17">
        <f>O63-Q63</f>
        <v>2068.56</v>
      </c>
      <c r="S63" s="17">
        <f t="shared" ref="S63" si="59">R63*1</f>
        <v>2068.56</v>
      </c>
      <c r="T63" s="17">
        <f>R63-S63</f>
        <v>0</v>
      </c>
      <c r="U63" s="17">
        <f>J63*36</f>
        <v>1460.16</v>
      </c>
      <c r="V63" s="20"/>
      <c r="W63" s="23" t="s">
        <v>58</v>
      </c>
      <c r="X63" s="23" t="s">
        <v>182</v>
      </c>
    </row>
    <row r="64" spans="1:24" x14ac:dyDescent="0.25">
      <c r="A64" s="21">
        <v>45202</v>
      </c>
      <c r="B64" s="22" t="s">
        <v>201</v>
      </c>
      <c r="C64" s="22" t="s">
        <v>202</v>
      </c>
      <c r="D64" s="22" t="s">
        <v>203</v>
      </c>
      <c r="E64" s="22">
        <v>4472</v>
      </c>
      <c r="F64" s="23" t="s">
        <v>204</v>
      </c>
      <c r="G64" s="23" t="s">
        <v>29</v>
      </c>
      <c r="H64" s="23" t="s">
        <v>38</v>
      </c>
      <c r="I64" s="23" t="s">
        <v>39</v>
      </c>
      <c r="J64" s="15">
        <v>44.64</v>
      </c>
      <c r="K64" s="15">
        <v>25</v>
      </c>
      <c r="L64" s="15">
        <v>1.7856000000000001</v>
      </c>
      <c r="M64" s="15" t="s">
        <v>32</v>
      </c>
      <c r="N64" s="15">
        <v>70</v>
      </c>
      <c r="O64" s="16">
        <f>K64*N64</f>
        <v>1750</v>
      </c>
      <c r="P64" s="17">
        <v>0</v>
      </c>
      <c r="Q64" s="17">
        <f>K64*P64</f>
        <v>0</v>
      </c>
      <c r="R64" s="17">
        <f>O64-Q64</f>
        <v>1750</v>
      </c>
      <c r="S64" s="17">
        <f>R64*0</f>
        <v>0</v>
      </c>
      <c r="T64" s="17">
        <f t="shared" ref="T64" si="60">R64-S64</f>
        <v>1750</v>
      </c>
      <c r="U64" s="17"/>
      <c r="V64" s="17"/>
      <c r="W64" s="23"/>
      <c r="X64" s="23" t="s">
        <v>33</v>
      </c>
    </row>
    <row r="65" spans="1:24" x14ac:dyDescent="0.25">
      <c r="A65" s="21">
        <v>45202</v>
      </c>
      <c r="B65" s="22" t="s">
        <v>205</v>
      </c>
      <c r="C65" s="22" t="s">
        <v>206</v>
      </c>
      <c r="D65" s="22" t="s">
        <v>61</v>
      </c>
      <c r="E65" s="22"/>
      <c r="F65" s="23" t="s">
        <v>181</v>
      </c>
      <c r="G65" s="23" t="s">
        <v>29</v>
      </c>
      <c r="H65" s="23" t="s">
        <v>30</v>
      </c>
      <c r="I65" s="23" t="s">
        <v>31</v>
      </c>
      <c r="J65" s="15">
        <v>42.4</v>
      </c>
      <c r="K65" s="15">
        <v>28</v>
      </c>
      <c r="L65" s="15">
        <v>1.5142857142857142</v>
      </c>
      <c r="M65" s="15">
        <v>83</v>
      </c>
      <c r="N65" s="15" t="s">
        <v>32</v>
      </c>
      <c r="O65" s="16">
        <f>J65*M65</f>
        <v>3519.2</v>
      </c>
      <c r="P65" s="17">
        <v>40</v>
      </c>
      <c r="Q65" s="17">
        <f>J65*P65</f>
        <v>1696</v>
      </c>
      <c r="R65" s="17">
        <f>O65-Q65</f>
        <v>1823.1999999999998</v>
      </c>
      <c r="S65" s="17">
        <f t="shared" ref="S65" si="61">R65*1</f>
        <v>1823.1999999999998</v>
      </c>
      <c r="T65" s="17">
        <f>R65-S65</f>
        <v>0</v>
      </c>
      <c r="U65" s="17">
        <f>J65*36</f>
        <v>1526.3999999999999</v>
      </c>
      <c r="V65" s="20"/>
      <c r="W65" s="23" t="s">
        <v>58</v>
      </c>
      <c r="X65" s="23" t="s">
        <v>182</v>
      </c>
    </row>
    <row r="66" spans="1:24" x14ac:dyDescent="0.25">
      <c r="A66" s="21">
        <v>45202</v>
      </c>
      <c r="B66" s="22" t="s">
        <v>207</v>
      </c>
      <c r="C66" s="22" t="s">
        <v>208</v>
      </c>
      <c r="D66" s="22" t="s">
        <v>174</v>
      </c>
      <c r="E66" s="22" t="s">
        <v>27</v>
      </c>
      <c r="F66" s="23" t="s">
        <v>28</v>
      </c>
      <c r="G66" s="23" t="s">
        <v>29</v>
      </c>
      <c r="H66" s="23" t="s">
        <v>38</v>
      </c>
      <c r="I66" s="23" t="s">
        <v>39</v>
      </c>
      <c r="J66" s="15">
        <v>28.68</v>
      </c>
      <c r="K66" s="15">
        <v>18</v>
      </c>
      <c r="L66" s="15">
        <v>1.5933333333333333</v>
      </c>
      <c r="M66" s="15">
        <v>45</v>
      </c>
      <c r="N66" s="15" t="s">
        <v>75</v>
      </c>
      <c r="O66" s="17">
        <f>+J66*M66</f>
        <v>1290.5999999999999</v>
      </c>
      <c r="P66" s="17">
        <v>0</v>
      </c>
      <c r="Q66" s="17">
        <f>+J66*P66</f>
        <v>0</v>
      </c>
      <c r="R66" s="17">
        <f>+O66-Q66</f>
        <v>1290.5999999999999</v>
      </c>
      <c r="S66" s="17">
        <f>R66*0</f>
        <v>0</v>
      </c>
      <c r="T66" s="17">
        <f t="shared" ref="T66" si="62">R66-S66</f>
        <v>1290.5999999999999</v>
      </c>
      <c r="U66" s="17"/>
      <c r="V66" s="20"/>
      <c r="W66" s="23"/>
      <c r="X66" s="23" t="s">
        <v>33</v>
      </c>
    </row>
    <row r="67" spans="1:24" x14ac:dyDescent="0.25">
      <c r="A67" s="21">
        <v>45202</v>
      </c>
      <c r="B67" s="22" t="s">
        <v>209</v>
      </c>
      <c r="C67" s="22" t="s">
        <v>210</v>
      </c>
      <c r="D67" s="22" t="s">
        <v>177</v>
      </c>
      <c r="E67" s="22">
        <v>13</v>
      </c>
      <c r="F67" s="23" t="s">
        <v>178</v>
      </c>
      <c r="G67" s="23" t="s">
        <v>29</v>
      </c>
      <c r="H67" s="23" t="s">
        <v>38</v>
      </c>
      <c r="I67" s="23" t="s">
        <v>39</v>
      </c>
      <c r="J67" s="15">
        <v>31.12</v>
      </c>
      <c r="K67" s="15">
        <v>20</v>
      </c>
      <c r="L67" s="15">
        <v>1.556</v>
      </c>
      <c r="M67" s="15" t="s">
        <v>32</v>
      </c>
      <c r="N67" s="15">
        <v>72</v>
      </c>
      <c r="O67" s="16">
        <f t="shared" ref="O67" si="63">+K67*N67</f>
        <v>1440</v>
      </c>
      <c r="P67" s="17">
        <v>0</v>
      </c>
      <c r="Q67" s="17">
        <f>+K67*P67</f>
        <v>0</v>
      </c>
      <c r="R67" s="17">
        <f>+O67-Q67</f>
        <v>1440</v>
      </c>
      <c r="S67" s="17">
        <f>+R67*0</f>
        <v>0</v>
      </c>
      <c r="T67" s="17">
        <f>+R67-S67</f>
        <v>1440</v>
      </c>
      <c r="U67" s="20"/>
      <c r="V67" s="20"/>
      <c r="W67" s="23"/>
      <c r="X67" s="23" t="s">
        <v>33</v>
      </c>
    </row>
    <row r="68" spans="1:24" x14ac:dyDescent="0.25">
      <c r="A68" s="21">
        <v>45202</v>
      </c>
      <c r="B68" s="22" t="s">
        <v>211</v>
      </c>
      <c r="C68" s="22" t="s">
        <v>212</v>
      </c>
      <c r="D68" s="22" t="s">
        <v>100</v>
      </c>
      <c r="E68" s="22" t="s">
        <v>27</v>
      </c>
      <c r="F68" s="23" t="s">
        <v>28</v>
      </c>
      <c r="G68" s="23" t="s">
        <v>29</v>
      </c>
      <c r="H68" s="23" t="s">
        <v>30</v>
      </c>
      <c r="I68" s="23" t="s">
        <v>31</v>
      </c>
      <c r="J68" s="15">
        <v>2.66</v>
      </c>
      <c r="K68" s="15">
        <v>2</v>
      </c>
      <c r="L68" s="15">
        <v>1.33</v>
      </c>
      <c r="M68" s="15">
        <f>33/1.2</f>
        <v>27.5</v>
      </c>
      <c r="N68" s="15" t="s">
        <v>32</v>
      </c>
      <c r="O68" s="16">
        <f>+J68*M68</f>
        <v>73.150000000000006</v>
      </c>
      <c r="P68" s="17">
        <v>0</v>
      </c>
      <c r="Q68" s="17">
        <f>+J68*P68</f>
        <v>0</v>
      </c>
      <c r="R68" s="17">
        <f>+O68-Q68</f>
        <v>73.150000000000006</v>
      </c>
      <c r="S68" s="17">
        <f>+R68*1</f>
        <v>73.150000000000006</v>
      </c>
      <c r="T68" s="17">
        <f>+R68-S68</f>
        <v>0</v>
      </c>
      <c r="U68" s="20"/>
      <c r="V68" s="20"/>
      <c r="W68" s="23"/>
      <c r="X68" s="23" t="s">
        <v>33</v>
      </c>
    </row>
    <row r="69" spans="1:24" x14ac:dyDescent="0.25">
      <c r="A69" s="21">
        <v>45202</v>
      </c>
      <c r="B69" s="22" t="s">
        <v>213</v>
      </c>
      <c r="C69" s="22" t="s">
        <v>214</v>
      </c>
      <c r="D69" s="22" t="s">
        <v>215</v>
      </c>
      <c r="E69" s="22">
        <v>1307</v>
      </c>
      <c r="F69" s="23" t="s">
        <v>85</v>
      </c>
      <c r="G69" s="23" t="s">
        <v>29</v>
      </c>
      <c r="H69" s="23" t="s">
        <v>38</v>
      </c>
      <c r="I69" s="23" t="s">
        <v>39</v>
      </c>
      <c r="J69" s="15">
        <v>43.78</v>
      </c>
      <c r="K69" s="15">
        <v>25</v>
      </c>
      <c r="L69" s="15">
        <v>1.7512000000000001</v>
      </c>
      <c r="M69" s="15" t="s">
        <v>32</v>
      </c>
      <c r="N69" s="15">
        <v>70</v>
      </c>
      <c r="O69" s="16">
        <f>+K69*N69</f>
        <v>1750</v>
      </c>
      <c r="P69" s="17">
        <v>0</v>
      </c>
      <c r="Q69" s="17">
        <f>+K69*P69</f>
        <v>0</v>
      </c>
      <c r="R69" s="17">
        <f>+O69-Q69</f>
        <v>1750</v>
      </c>
      <c r="S69" s="17">
        <f>+R69*0</f>
        <v>0</v>
      </c>
      <c r="T69" s="17">
        <f>+R69-S69</f>
        <v>1750</v>
      </c>
      <c r="U69" s="17"/>
      <c r="V69" s="17"/>
      <c r="W69" s="23"/>
      <c r="X69" s="23" t="s">
        <v>33</v>
      </c>
    </row>
    <row r="70" spans="1:24" x14ac:dyDescent="0.25">
      <c r="A70" s="21">
        <v>45202</v>
      </c>
      <c r="B70" s="22" t="s">
        <v>216</v>
      </c>
      <c r="C70" s="22" t="s">
        <v>217</v>
      </c>
      <c r="D70" s="22" t="s">
        <v>121</v>
      </c>
      <c r="E70" s="22">
        <v>1960</v>
      </c>
      <c r="F70" s="23" t="s">
        <v>37</v>
      </c>
      <c r="G70" s="23" t="s">
        <v>29</v>
      </c>
      <c r="H70" s="23" t="s">
        <v>43</v>
      </c>
      <c r="I70" s="23" t="s">
        <v>44</v>
      </c>
      <c r="J70" s="15">
        <v>37.78</v>
      </c>
      <c r="K70" s="15">
        <v>25</v>
      </c>
      <c r="L70" s="15">
        <v>1.5112000000000001</v>
      </c>
      <c r="M70" s="15">
        <v>46</v>
      </c>
      <c r="N70" s="15" t="s">
        <v>32</v>
      </c>
      <c r="O70" s="17">
        <f>J70*M70</f>
        <v>1737.88</v>
      </c>
      <c r="P70" s="17">
        <v>0</v>
      </c>
      <c r="Q70" s="17">
        <f>J70*P70</f>
        <v>0</v>
      </c>
      <c r="R70" s="17">
        <f>O70-Q70</f>
        <v>1737.88</v>
      </c>
      <c r="S70" s="17">
        <f>R70*1</f>
        <v>1737.88</v>
      </c>
      <c r="T70" s="17">
        <f>R70-S70</f>
        <v>0</v>
      </c>
      <c r="U70" s="17"/>
      <c r="V70" s="17"/>
      <c r="W70" s="23"/>
      <c r="X70" s="23" t="s">
        <v>33</v>
      </c>
    </row>
    <row r="71" spans="1:24" x14ac:dyDescent="0.25">
      <c r="A71" s="21">
        <v>45202</v>
      </c>
      <c r="B71" s="22" t="s">
        <v>218</v>
      </c>
      <c r="C71" s="22" t="s">
        <v>219</v>
      </c>
      <c r="D71" s="22" t="s">
        <v>36</v>
      </c>
      <c r="E71" s="22">
        <v>1961</v>
      </c>
      <c r="F71" s="23" t="s">
        <v>37</v>
      </c>
      <c r="G71" s="23" t="s">
        <v>29</v>
      </c>
      <c r="H71" s="23" t="s">
        <v>38</v>
      </c>
      <c r="I71" s="23" t="s">
        <v>39</v>
      </c>
      <c r="J71" s="15">
        <v>43</v>
      </c>
      <c r="K71" s="15">
        <v>25</v>
      </c>
      <c r="L71" s="15">
        <v>1.72</v>
      </c>
      <c r="M71" s="15">
        <v>43</v>
      </c>
      <c r="N71" s="15" t="s">
        <v>32</v>
      </c>
      <c r="O71" s="17">
        <f>J71*M71</f>
        <v>1849</v>
      </c>
      <c r="P71" s="17">
        <v>0</v>
      </c>
      <c r="Q71" s="17">
        <f>J71*P71</f>
        <v>0</v>
      </c>
      <c r="R71" s="17">
        <f>O71-Q71</f>
        <v>1849</v>
      </c>
      <c r="S71" s="17">
        <f>R71*1</f>
        <v>1849</v>
      </c>
      <c r="T71" s="17">
        <f>R71-S71</f>
        <v>0</v>
      </c>
      <c r="U71" s="17"/>
      <c r="V71" s="20"/>
      <c r="W71" s="23"/>
      <c r="X71" s="23" t="s">
        <v>33</v>
      </c>
    </row>
    <row r="72" spans="1:24" x14ac:dyDescent="0.25">
      <c r="A72" s="21">
        <v>45202</v>
      </c>
      <c r="B72" s="22" t="s">
        <v>220</v>
      </c>
      <c r="C72" s="22" t="s">
        <v>221</v>
      </c>
      <c r="D72" s="22" t="s">
        <v>131</v>
      </c>
      <c r="E72" s="22" t="s">
        <v>27</v>
      </c>
      <c r="F72" s="23" t="s">
        <v>28</v>
      </c>
      <c r="G72" s="23" t="s">
        <v>29</v>
      </c>
      <c r="H72" s="23" t="s">
        <v>38</v>
      </c>
      <c r="I72" s="23" t="s">
        <v>39</v>
      </c>
      <c r="J72" s="15">
        <v>11.02</v>
      </c>
      <c r="K72" s="15">
        <v>7</v>
      </c>
      <c r="L72" s="15">
        <v>1.5742857142857143</v>
      </c>
      <c r="M72" s="15">
        <v>45</v>
      </c>
      <c r="N72" s="15" t="s">
        <v>75</v>
      </c>
      <c r="O72" s="17">
        <f>+J72*M72</f>
        <v>495.9</v>
      </c>
      <c r="P72" s="17">
        <v>0</v>
      </c>
      <c r="Q72" s="17">
        <f>+J72*P72</f>
        <v>0</v>
      </c>
      <c r="R72" s="17">
        <f>+O72-Q72</f>
        <v>495.9</v>
      </c>
      <c r="S72" s="17">
        <f>R72*0</f>
        <v>0</v>
      </c>
      <c r="T72" s="17">
        <f t="shared" ref="T72" si="64">R72-S72</f>
        <v>495.9</v>
      </c>
      <c r="U72" s="17"/>
      <c r="V72" s="17"/>
      <c r="W72" s="23"/>
      <c r="X72" s="23" t="s">
        <v>33</v>
      </c>
    </row>
    <row r="73" spans="1:24" x14ac:dyDescent="0.25">
      <c r="A73" s="21">
        <v>45202</v>
      </c>
      <c r="B73" s="22" t="s">
        <v>222</v>
      </c>
      <c r="C73" s="22" t="s">
        <v>223</v>
      </c>
      <c r="D73" s="22" t="s">
        <v>224</v>
      </c>
      <c r="E73" s="22" t="s">
        <v>27</v>
      </c>
      <c r="F73" s="23" t="s">
        <v>28</v>
      </c>
      <c r="G73" s="23" t="s">
        <v>49</v>
      </c>
      <c r="H73" s="23" t="s">
        <v>49</v>
      </c>
      <c r="I73" s="23" t="s">
        <v>50</v>
      </c>
      <c r="J73" s="15">
        <v>38.96</v>
      </c>
      <c r="K73" s="15">
        <v>23</v>
      </c>
      <c r="L73" s="15">
        <v>1.693913043478261</v>
      </c>
      <c r="M73" s="15">
        <f>15/1.2</f>
        <v>12.5</v>
      </c>
      <c r="N73" s="15" t="s">
        <v>32</v>
      </c>
      <c r="O73" s="16">
        <f t="shared" ref="O73" si="65">+J73*M73</f>
        <v>487</v>
      </c>
      <c r="P73" s="17">
        <v>0</v>
      </c>
      <c r="Q73" s="17">
        <f t="shared" ref="Q73" si="66">+J73*P73</f>
        <v>0</v>
      </c>
      <c r="R73" s="17">
        <f t="shared" ref="R73" si="67">+O73-Q73</f>
        <v>487</v>
      </c>
      <c r="S73" s="17">
        <f t="shared" ref="S73" si="68">+R73*1</f>
        <v>487</v>
      </c>
      <c r="T73" s="17">
        <f>+R73-S73</f>
        <v>0</v>
      </c>
      <c r="U73" s="17"/>
      <c r="V73" s="17"/>
      <c r="W73" s="23"/>
      <c r="X73" s="23" t="s">
        <v>33</v>
      </c>
    </row>
    <row r="74" spans="1:24" x14ac:dyDescent="0.25">
      <c r="A74" s="21">
        <v>45202</v>
      </c>
      <c r="B74" s="22" t="s">
        <v>225</v>
      </c>
      <c r="C74" s="22" t="s">
        <v>226</v>
      </c>
      <c r="D74" s="22" t="s">
        <v>203</v>
      </c>
      <c r="E74" s="22">
        <v>4473</v>
      </c>
      <c r="F74" s="23" t="s">
        <v>204</v>
      </c>
      <c r="G74" s="23" t="s">
        <v>29</v>
      </c>
      <c r="H74" s="23" t="s">
        <v>38</v>
      </c>
      <c r="I74" s="23" t="s">
        <v>39</v>
      </c>
      <c r="J74" s="15">
        <v>43.4</v>
      </c>
      <c r="K74" s="15">
        <v>25</v>
      </c>
      <c r="L74" s="15">
        <v>1.736</v>
      </c>
      <c r="M74" s="15" t="s">
        <v>32</v>
      </c>
      <c r="N74" s="15">
        <v>70</v>
      </c>
      <c r="O74" s="16">
        <f>K74*N74</f>
        <v>1750</v>
      </c>
      <c r="P74" s="17">
        <v>0</v>
      </c>
      <c r="Q74" s="17">
        <f>K74*P74</f>
        <v>0</v>
      </c>
      <c r="R74" s="17">
        <f>O74-Q74</f>
        <v>1750</v>
      </c>
      <c r="S74" s="17">
        <f>R74*0</f>
        <v>0</v>
      </c>
      <c r="T74" s="17">
        <f t="shared" ref="T74:T77" si="69">R74-S74</f>
        <v>1750</v>
      </c>
      <c r="U74" s="20"/>
      <c r="V74" s="20"/>
      <c r="W74" s="23"/>
      <c r="X74" s="23" t="s">
        <v>33</v>
      </c>
    </row>
    <row r="75" spans="1:24" x14ac:dyDescent="0.25">
      <c r="A75" s="21">
        <v>45202</v>
      </c>
      <c r="B75" s="22" t="s">
        <v>227</v>
      </c>
      <c r="C75" s="22" t="s">
        <v>228</v>
      </c>
      <c r="D75" s="22" t="s">
        <v>42</v>
      </c>
      <c r="E75" s="22" t="s">
        <v>27</v>
      </c>
      <c r="F75" s="23" t="s">
        <v>28</v>
      </c>
      <c r="G75" s="23" t="s">
        <v>29</v>
      </c>
      <c r="H75" s="23" t="s">
        <v>38</v>
      </c>
      <c r="I75" s="23" t="s">
        <v>39</v>
      </c>
      <c r="J75" s="15">
        <v>42.88</v>
      </c>
      <c r="K75" s="15">
        <v>25</v>
      </c>
      <c r="L75" s="15">
        <v>1.7152000000000001</v>
      </c>
      <c r="M75" s="15">
        <v>45</v>
      </c>
      <c r="N75" s="15" t="s">
        <v>75</v>
      </c>
      <c r="O75" s="17">
        <f>+J75*M75</f>
        <v>1929.6000000000001</v>
      </c>
      <c r="P75" s="17">
        <v>0</v>
      </c>
      <c r="Q75" s="17">
        <f>+J75*P75</f>
        <v>0</v>
      </c>
      <c r="R75" s="17">
        <f>+O75-Q75</f>
        <v>1929.6000000000001</v>
      </c>
      <c r="S75" s="17">
        <f>R75*0</f>
        <v>0</v>
      </c>
      <c r="T75" s="17">
        <f t="shared" si="69"/>
        <v>1929.6000000000001</v>
      </c>
      <c r="U75" s="17"/>
      <c r="V75" s="20"/>
      <c r="W75" s="23" t="s">
        <v>45</v>
      </c>
      <c r="X75" s="23" t="s">
        <v>33</v>
      </c>
    </row>
    <row r="76" spans="1:24" x14ac:dyDescent="0.25">
      <c r="A76" s="21">
        <v>45202</v>
      </c>
      <c r="B76" s="22" t="s">
        <v>229</v>
      </c>
      <c r="C76" s="22" t="s">
        <v>230</v>
      </c>
      <c r="D76" s="22" t="s">
        <v>100</v>
      </c>
      <c r="E76" s="22" t="s">
        <v>27</v>
      </c>
      <c r="F76" s="23" t="s">
        <v>28</v>
      </c>
      <c r="G76" s="23" t="s">
        <v>29</v>
      </c>
      <c r="H76" s="23" t="s">
        <v>38</v>
      </c>
      <c r="I76" s="23" t="s">
        <v>39</v>
      </c>
      <c r="J76" s="15">
        <v>8.7799999999999994</v>
      </c>
      <c r="K76" s="15">
        <v>6</v>
      </c>
      <c r="L76" s="15">
        <v>1.4633333333333332</v>
      </c>
      <c r="M76" s="15">
        <v>45</v>
      </c>
      <c r="N76" s="15" t="s">
        <v>75</v>
      </c>
      <c r="O76" s="17">
        <f>+J76*M76</f>
        <v>395.09999999999997</v>
      </c>
      <c r="P76" s="17">
        <v>0</v>
      </c>
      <c r="Q76" s="17">
        <f>+J76*P76</f>
        <v>0</v>
      </c>
      <c r="R76" s="17">
        <f>+O76-Q76</f>
        <v>395.09999999999997</v>
      </c>
      <c r="S76" s="17">
        <f>R76*0</f>
        <v>0</v>
      </c>
      <c r="T76" s="17">
        <f t="shared" si="69"/>
        <v>395.09999999999997</v>
      </c>
      <c r="U76" s="17"/>
      <c r="V76" s="17"/>
      <c r="W76" s="23"/>
      <c r="X76" s="23" t="s">
        <v>33</v>
      </c>
    </row>
    <row r="77" spans="1:24" x14ac:dyDescent="0.25">
      <c r="A77" s="21">
        <v>45202</v>
      </c>
      <c r="B77" s="22" t="s">
        <v>231</v>
      </c>
      <c r="C77" s="22" t="s">
        <v>232</v>
      </c>
      <c r="D77" s="22" t="s">
        <v>233</v>
      </c>
      <c r="E77" s="22">
        <v>4474</v>
      </c>
      <c r="F77" s="23" t="s">
        <v>204</v>
      </c>
      <c r="G77" s="23" t="s">
        <v>29</v>
      </c>
      <c r="H77" s="23" t="s">
        <v>38</v>
      </c>
      <c r="I77" s="23" t="s">
        <v>39</v>
      </c>
      <c r="J77" s="15">
        <v>40.24</v>
      </c>
      <c r="K77" s="15">
        <v>25</v>
      </c>
      <c r="L77" s="15">
        <v>1.6096000000000001</v>
      </c>
      <c r="M77" s="15" t="s">
        <v>32</v>
      </c>
      <c r="N77" s="15">
        <v>70</v>
      </c>
      <c r="O77" s="16">
        <f>K77*N77</f>
        <v>1750</v>
      </c>
      <c r="P77" s="17">
        <v>0</v>
      </c>
      <c r="Q77" s="17">
        <f>K77*P77</f>
        <v>0</v>
      </c>
      <c r="R77" s="17">
        <f>O77-Q77</f>
        <v>1750</v>
      </c>
      <c r="S77" s="17">
        <f>R77*0</f>
        <v>0</v>
      </c>
      <c r="T77" s="17">
        <f t="shared" si="69"/>
        <v>1750</v>
      </c>
      <c r="U77" s="24"/>
      <c r="V77" s="20"/>
      <c r="W77" s="23"/>
      <c r="X77" s="23" t="s">
        <v>33</v>
      </c>
    </row>
    <row r="78" spans="1:24" x14ac:dyDescent="0.25">
      <c r="A78" s="21">
        <v>45203</v>
      </c>
      <c r="B78" s="22" t="s">
        <v>234</v>
      </c>
      <c r="C78" s="22" t="s">
        <v>235</v>
      </c>
      <c r="D78" s="22" t="s">
        <v>36</v>
      </c>
      <c r="E78" s="22">
        <v>1962</v>
      </c>
      <c r="F78" s="23" t="s">
        <v>37</v>
      </c>
      <c r="G78" s="23" t="s">
        <v>29</v>
      </c>
      <c r="H78" s="23" t="s">
        <v>38</v>
      </c>
      <c r="I78" s="23" t="s">
        <v>39</v>
      </c>
      <c r="J78" s="15">
        <v>42.84</v>
      </c>
      <c r="K78" s="15">
        <v>25</v>
      </c>
      <c r="L78" s="15">
        <v>1.7136000000000002</v>
      </c>
      <c r="M78" s="15">
        <v>43</v>
      </c>
      <c r="N78" s="15" t="s">
        <v>32</v>
      </c>
      <c r="O78" s="17">
        <f>J78*M78</f>
        <v>1842.1200000000001</v>
      </c>
      <c r="P78" s="17">
        <v>0</v>
      </c>
      <c r="Q78" s="17">
        <f>J78*P78</f>
        <v>0</v>
      </c>
      <c r="R78" s="17">
        <f>O78-Q78</f>
        <v>1842.1200000000001</v>
      </c>
      <c r="S78" s="17">
        <f>R78*1</f>
        <v>1842.1200000000001</v>
      </c>
      <c r="T78" s="17">
        <f>R78-S78</f>
        <v>0</v>
      </c>
      <c r="U78" s="17"/>
      <c r="V78" s="20"/>
      <c r="W78" s="23"/>
      <c r="X78" s="23" t="s">
        <v>33</v>
      </c>
    </row>
    <row r="79" spans="1:24" x14ac:dyDescent="0.25">
      <c r="A79" s="21">
        <v>45203</v>
      </c>
      <c r="B79" s="22" t="s">
        <v>236</v>
      </c>
      <c r="C79" s="22" t="s">
        <v>237</v>
      </c>
      <c r="D79" s="22" t="s">
        <v>42</v>
      </c>
      <c r="E79" s="22" t="s">
        <v>27</v>
      </c>
      <c r="F79" s="23" t="s">
        <v>28</v>
      </c>
      <c r="G79" s="23" t="s">
        <v>29</v>
      </c>
      <c r="H79" s="23" t="s">
        <v>38</v>
      </c>
      <c r="I79" s="23" t="s">
        <v>39</v>
      </c>
      <c r="J79" s="15">
        <v>43.5</v>
      </c>
      <c r="K79" s="15">
        <v>25</v>
      </c>
      <c r="L79" s="15">
        <v>1.74</v>
      </c>
      <c r="M79" s="15">
        <v>45</v>
      </c>
      <c r="N79" s="15" t="s">
        <v>75</v>
      </c>
      <c r="O79" s="17">
        <f>+J79*M79</f>
        <v>1957.5</v>
      </c>
      <c r="P79" s="17">
        <v>0</v>
      </c>
      <c r="Q79" s="17">
        <f>+J79*P79</f>
        <v>0</v>
      </c>
      <c r="R79" s="17">
        <f>+O79-Q79</f>
        <v>1957.5</v>
      </c>
      <c r="S79" s="17">
        <f>R79*0</f>
        <v>0</v>
      </c>
      <c r="T79" s="17">
        <f t="shared" ref="T79" si="70">R79-S79</f>
        <v>1957.5</v>
      </c>
      <c r="U79" s="20"/>
      <c r="V79" s="17"/>
      <c r="W79" s="23" t="s">
        <v>45</v>
      </c>
      <c r="X79" s="23" t="s">
        <v>33</v>
      </c>
    </row>
    <row r="80" spans="1:24" x14ac:dyDescent="0.25">
      <c r="A80" s="21">
        <v>45203</v>
      </c>
      <c r="B80" s="22" t="s">
        <v>238</v>
      </c>
      <c r="C80" s="22" t="s">
        <v>239</v>
      </c>
      <c r="D80" s="22" t="s">
        <v>240</v>
      </c>
      <c r="E80" s="22">
        <v>584</v>
      </c>
      <c r="F80" s="23" t="s">
        <v>241</v>
      </c>
      <c r="G80" s="23" t="s">
        <v>55</v>
      </c>
      <c r="H80" s="23" t="s">
        <v>242</v>
      </c>
      <c r="I80" s="23" t="s">
        <v>57</v>
      </c>
      <c r="J80" s="15">
        <v>43.94</v>
      </c>
      <c r="K80" s="15">
        <v>25</v>
      </c>
      <c r="L80" s="15">
        <v>1.7575999999999998</v>
      </c>
      <c r="M80" s="15" t="s">
        <v>32</v>
      </c>
      <c r="N80" s="15">
        <v>56</v>
      </c>
      <c r="O80" s="16">
        <f>K80*N80</f>
        <v>1400</v>
      </c>
      <c r="P80" s="17">
        <v>0</v>
      </c>
      <c r="Q80" s="17">
        <f>K80*P80</f>
        <v>0</v>
      </c>
      <c r="R80" s="17">
        <f>O80-Q80</f>
        <v>1400</v>
      </c>
      <c r="S80" s="17">
        <f>R80*1</f>
        <v>1400</v>
      </c>
      <c r="T80" s="17">
        <f>R80-S80</f>
        <v>0</v>
      </c>
      <c r="U80" s="20"/>
      <c r="V80" s="20"/>
      <c r="W80" s="23"/>
      <c r="X80" s="23" t="s">
        <v>33</v>
      </c>
    </row>
    <row r="81" spans="1:24" x14ac:dyDescent="0.25">
      <c r="A81" s="21">
        <v>45203</v>
      </c>
      <c r="B81" s="22" t="s">
        <v>243</v>
      </c>
      <c r="C81" s="22" t="s">
        <v>244</v>
      </c>
      <c r="D81" s="22" t="s">
        <v>128</v>
      </c>
      <c r="E81" s="22">
        <v>347</v>
      </c>
      <c r="F81" s="23" t="s">
        <v>106</v>
      </c>
      <c r="G81" s="23" t="s">
        <v>29</v>
      </c>
      <c r="H81" s="23" t="s">
        <v>43</v>
      </c>
      <c r="I81" s="23" t="s">
        <v>44</v>
      </c>
      <c r="J81" s="15">
        <v>38.42</v>
      </c>
      <c r="K81" s="15">
        <v>25</v>
      </c>
      <c r="L81" s="15">
        <v>1.5368000000000002</v>
      </c>
      <c r="M81" s="15" t="s">
        <v>32</v>
      </c>
      <c r="N81" s="15">
        <v>71</v>
      </c>
      <c r="O81" s="16">
        <f t="shared" ref="O81:O83" si="71">+K81*N81</f>
        <v>1775</v>
      </c>
      <c r="P81" s="17">
        <v>0</v>
      </c>
      <c r="Q81" s="17">
        <f t="shared" ref="Q81:Q83" si="72">+K81*P81</f>
        <v>0</v>
      </c>
      <c r="R81" s="17">
        <f t="shared" ref="R81:R84" si="73">+O81-Q81</f>
        <v>1775</v>
      </c>
      <c r="S81" s="17">
        <f>+R81*0</f>
        <v>0</v>
      </c>
      <c r="T81" s="17">
        <f t="shared" ref="T81:T83" si="74">+R81-S81</f>
        <v>1775</v>
      </c>
      <c r="U81" s="17"/>
      <c r="V81" s="17"/>
      <c r="W81" s="23"/>
      <c r="X81" s="23" t="s">
        <v>33</v>
      </c>
    </row>
    <row r="82" spans="1:24" x14ac:dyDescent="0.25">
      <c r="A82" s="21">
        <v>45203</v>
      </c>
      <c r="B82" s="22" t="s">
        <v>245</v>
      </c>
      <c r="C82" s="22" t="s">
        <v>246</v>
      </c>
      <c r="D82" s="22" t="s">
        <v>118</v>
      </c>
      <c r="E82" s="22">
        <v>353</v>
      </c>
      <c r="F82" s="23" t="s">
        <v>106</v>
      </c>
      <c r="G82" s="23" t="s">
        <v>29</v>
      </c>
      <c r="H82" s="23" t="s">
        <v>43</v>
      </c>
      <c r="I82" s="23" t="s">
        <v>44</v>
      </c>
      <c r="J82" s="15">
        <v>38.92</v>
      </c>
      <c r="K82" s="15">
        <v>25</v>
      </c>
      <c r="L82" s="15">
        <v>1.5568</v>
      </c>
      <c r="M82" s="15" t="s">
        <v>32</v>
      </c>
      <c r="N82" s="15">
        <v>71</v>
      </c>
      <c r="O82" s="16">
        <f t="shared" si="71"/>
        <v>1775</v>
      </c>
      <c r="P82" s="17">
        <v>0</v>
      </c>
      <c r="Q82" s="17">
        <f t="shared" si="72"/>
        <v>0</v>
      </c>
      <c r="R82" s="17">
        <f t="shared" si="73"/>
        <v>1775</v>
      </c>
      <c r="S82" s="17">
        <f>+R82*0</f>
        <v>0</v>
      </c>
      <c r="T82" s="17">
        <f t="shared" si="74"/>
        <v>1775</v>
      </c>
      <c r="U82" s="20"/>
      <c r="V82" s="17"/>
      <c r="W82" s="23"/>
      <c r="X82" s="23" t="s">
        <v>33</v>
      </c>
    </row>
    <row r="83" spans="1:24" x14ac:dyDescent="0.25">
      <c r="A83" s="21">
        <v>45203</v>
      </c>
      <c r="B83" s="22" t="s">
        <v>247</v>
      </c>
      <c r="C83" s="22" t="s">
        <v>248</v>
      </c>
      <c r="D83" s="22" t="s">
        <v>105</v>
      </c>
      <c r="E83" s="22">
        <v>343</v>
      </c>
      <c r="F83" s="23" t="s">
        <v>106</v>
      </c>
      <c r="G83" s="23" t="s">
        <v>29</v>
      </c>
      <c r="H83" s="23" t="s">
        <v>43</v>
      </c>
      <c r="I83" s="23" t="s">
        <v>44</v>
      </c>
      <c r="J83" s="15">
        <v>38.56</v>
      </c>
      <c r="K83" s="15">
        <v>25</v>
      </c>
      <c r="L83" s="15">
        <v>1.5424</v>
      </c>
      <c r="M83" s="15" t="s">
        <v>32</v>
      </c>
      <c r="N83" s="15">
        <v>71</v>
      </c>
      <c r="O83" s="16">
        <f t="shared" si="71"/>
        <v>1775</v>
      </c>
      <c r="P83" s="17">
        <v>0</v>
      </c>
      <c r="Q83" s="17">
        <f t="shared" si="72"/>
        <v>0</v>
      </c>
      <c r="R83" s="17">
        <f t="shared" si="73"/>
        <v>1775</v>
      </c>
      <c r="S83" s="17">
        <f>+R83*0</f>
        <v>0</v>
      </c>
      <c r="T83" s="17">
        <f t="shared" si="74"/>
        <v>1775</v>
      </c>
      <c r="U83" s="20"/>
      <c r="V83" s="20"/>
      <c r="W83" s="23"/>
      <c r="X83" s="23" t="s">
        <v>33</v>
      </c>
    </row>
    <row r="84" spans="1:24" x14ac:dyDescent="0.25">
      <c r="A84" s="21">
        <v>45203</v>
      </c>
      <c r="B84" s="22" t="s">
        <v>249</v>
      </c>
      <c r="C84" s="22" t="s">
        <v>250</v>
      </c>
      <c r="D84" s="22" t="s">
        <v>54</v>
      </c>
      <c r="E84" s="22" t="s">
        <v>27</v>
      </c>
      <c r="F84" s="23" t="s">
        <v>28</v>
      </c>
      <c r="G84" s="23" t="s">
        <v>29</v>
      </c>
      <c r="H84" s="23" t="s">
        <v>43</v>
      </c>
      <c r="I84" s="23" t="s">
        <v>44</v>
      </c>
      <c r="J84" s="15">
        <v>35.520000000000003</v>
      </c>
      <c r="K84" s="15">
        <v>25</v>
      </c>
      <c r="L84" s="15">
        <v>1.4208000000000001</v>
      </c>
      <c r="M84" s="15">
        <f>46/1.2</f>
        <v>38.333333333333336</v>
      </c>
      <c r="N84" s="15" t="s">
        <v>32</v>
      </c>
      <c r="O84" s="16">
        <f>+J84*M84</f>
        <v>1361.6000000000001</v>
      </c>
      <c r="P84" s="17">
        <v>0</v>
      </c>
      <c r="Q84" s="17">
        <f>+J84*P84</f>
        <v>0</v>
      </c>
      <c r="R84" s="17">
        <f t="shared" si="73"/>
        <v>1361.6000000000001</v>
      </c>
      <c r="S84" s="17">
        <f>+R84*1</f>
        <v>1361.6000000000001</v>
      </c>
      <c r="T84" s="17">
        <f>+R84-S84</f>
        <v>0</v>
      </c>
      <c r="U84" s="17"/>
      <c r="V84" s="17"/>
      <c r="W84" s="23" t="s">
        <v>58</v>
      </c>
      <c r="X84" s="23" t="s">
        <v>33</v>
      </c>
    </row>
    <row r="85" spans="1:24" x14ac:dyDescent="0.25">
      <c r="A85" s="21">
        <v>45203</v>
      </c>
      <c r="B85" s="22" t="s">
        <v>251</v>
      </c>
      <c r="C85" s="22" t="s">
        <v>252</v>
      </c>
      <c r="D85" s="22" t="s">
        <v>121</v>
      </c>
      <c r="E85" s="22">
        <v>1963</v>
      </c>
      <c r="F85" s="23" t="s">
        <v>37</v>
      </c>
      <c r="G85" s="23" t="s">
        <v>29</v>
      </c>
      <c r="H85" s="23" t="s">
        <v>38</v>
      </c>
      <c r="I85" s="23" t="s">
        <v>39</v>
      </c>
      <c r="J85" s="15">
        <v>42.26</v>
      </c>
      <c r="K85" s="15">
        <v>25</v>
      </c>
      <c r="L85" s="15">
        <v>1.6903999999999999</v>
      </c>
      <c r="M85" s="15">
        <v>43</v>
      </c>
      <c r="N85" s="15" t="s">
        <v>32</v>
      </c>
      <c r="O85" s="17">
        <f>J85*M85</f>
        <v>1817.1799999999998</v>
      </c>
      <c r="P85" s="17">
        <v>0</v>
      </c>
      <c r="Q85" s="17">
        <f>J85*P85</f>
        <v>0</v>
      </c>
      <c r="R85" s="17">
        <f>O85-Q85</f>
        <v>1817.1799999999998</v>
      </c>
      <c r="S85" s="17">
        <f>R85*1</f>
        <v>1817.1799999999998</v>
      </c>
      <c r="T85" s="17">
        <f>R85-S85</f>
        <v>0</v>
      </c>
      <c r="U85" s="17"/>
      <c r="V85" s="17"/>
      <c r="W85" s="23"/>
      <c r="X85" s="23" t="s">
        <v>33</v>
      </c>
    </row>
    <row r="86" spans="1:24" x14ac:dyDescent="0.25">
      <c r="A86" s="21">
        <v>45203</v>
      </c>
      <c r="B86" s="22" t="s">
        <v>253</v>
      </c>
      <c r="C86" s="22" t="s">
        <v>254</v>
      </c>
      <c r="D86" s="22" t="s">
        <v>255</v>
      </c>
      <c r="E86" s="22">
        <v>1964</v>
      </c>
      <c r="F86" s="23" t="s">
        <v>37</v>
      </c>
      <c r="G86" s="23" t="s">
        <v>29</v>
      </c>
      <c r="H86" s="23" t="s">
        <v>38</v>
      </c>
      <c r="I86" s="23" t="s">
        <v>39</v>
      </c>
      <c r="J86" s="15">
        <v>42.94</v>
      </c>
      <c r="K86" s="15">
        <v>25</v>
      </c>
      <c r="L86" s="15">
        <v>1.7176</v>
      </c>
      <c r="M86" s="15">
        <v>43</v>
      </c>
      <c r="N86" s="15" t="s">
        <v>32</v>
      </c>
      <c r="O86" s="17">
        <f>J86*M86</f>
        <v>1846.4199999999998</v>
      </c>
      <c r="P86" s="17">
        <v>0</v>
      </c>
      <c r="Q86" s="17">
        <f>J86*P86</f>
        <v>0</v>
      </c>
      <c r="R86" s="17">
        <f>O86-Q86</f>
        <v>1846.4199999999998</v>
      </c>
      <c r="S86" s="17">
        <f>R86*1</f>
        <v>1846.4199999999998</v>
      </c>
      <c r="T86" s="17">
        <f>R86-S86</f>
        <v>0</v>
      </c>
      <c r="U86" s="17"/>
      <c r="V86" s="17"/>
      <c r="W86" s="23"/>
      <c r="X86" s="23" t="s">
        <v>33</v>
      </c>
    </row>
    <row r="87" spans="1:24" x14ac:dyDescent="0.25">
      <c r="A87" s="21">
        <v>45203</v>
      </c>
      <c r="B87" s="22" t="s">
        <v>256</v>
      </c>
      <c r="C87" s="22" t="s">
        <v>257</v>
      </c>
      <c r="D87" s="22" t="s">
        <v>61</v>
      </c>
      <c r="E87" s="22" t="s">
        <v>27</v>
      </c>
      <c r="F87" s="23" t="s">
        <v>28</v>
      </c>
      <c r="G87" s="23" t="s">
        <v>49</v>
      </c>
      <c r="H87" s="23" t="s">
        <v>49</v>
      </c>
      <c r="I87" s="23" t="s">
        <v>50</v>
      </c>
      <c r="J87" s="15">
        <v>39.9</v>
      </c>
      <c r="K87" s="15">
        <v>25</v>
      </c>
      <c r="L87" s="15">
        <v>1.5959999999999999</v>
      </c>
      <c r="M87" s="15">
        <f>15/1.2</f>
        <v>12.5</v>
      </c>
      <c r="N87" s="15" t="s">
        <v>32</v>
      </c>
      <c r="O87" s="16">
        <f t="shared" ref="O87:O88" si="75">+J87*M87</f>
        <v>498.75</v>
      </c>
      <c r="P87" s="17">
        <v>0</v>
      </c>
      <c r="Q87" s="17">
        <f t="shared" ref="Q87:Q88" si="76">+J87*P87</f>
        <v>0</v>
      </c>
      <c r="R87" s="17">
        <f t="shared" ref="R87:R89" si="77">+O87-Q87</f>
        <v>498.75</v>
      </c>
      <c r="S87" s="17">
        <f t="shared" ref="S87:S88" si="78">+R87*1</f>
        <v>498.75</v>
      </c>
      <c r="T87" s="17">
        <f>+R87-S87</f>
        <v>0</v>
      </c>
      <c r="U87" s="17"/>
      <c r="V87" s="20"/>
      <c r="W87" s="23" t="s">
        <v>58</v>
      </c>
      <c r="X87" s="23" t="s">
        <v>33</v>
      </c>
    </row>
    <row r="88" spans="1:24" x14ac:dyDescent="0.25">
      <c r="A88" s="21">
        <v>45203</v>
      </c>
      <c r="B88" s="22" t="s">
        <v>258</v>
      </c>
      <c r="C88" s="22" t="s">
        <v>259</v>
      </c>
      <c r="D88" s="22" t="s">
        <v>171</v>
      </c>
      <c r="E88" s="22" t="s">
        <v>27</v>
      </c>
      <c r="F88" s="23" t="s">
        <v>28</v>
      </c>
      <c r="G88" s="23" t="s">
        <v>49</v>
      </c>
      <c r="H88" s="23" t="s">
        <v>49</v>
      </c>
      <c r="I88" s="23" t="s">
        <v>50</v>
      </c>
      <c r="J88" s="15">
        <v>40.76</v>
      </c>
      <c r="K88" s="15">
        <v>25</v>
      </c>
      <c r="L88" s="15">
        <v>1.6303999999999998</v>
      </c>
      <c r="M88" s="15">
        <f>15/1.2</f>
        <v>12.5</v>
      </c>
      <c r="N88" s="15" t="s">
        <v>32</v>
      </c>
      <c r="O88" s="16">
        <f t="shared" si="75"/>
        <v>509.5</v>
      </c>
      <c r="P88" s="17">
        <v>0</v>
      </c>
      <c r="Q88" s="17">
        <f t="shared" si="76"/>
        <v>0</v>
      </c>
      <c r="R88" s="17">
        <f t="shared" si="77"/>
        <v>509.5</v>
      </c>
      <c r="S88" s="17">
        <f t="shared" si="78"/>
        <v>509.5</v>
      </c>
      <c r="T88" s="17">
        <f>+R88-S88</f>
        <v>0</v>
      </c>
      <c r="U88" s="17"/>
      <c r="V88" s="20"/>
      <c r="W88" s="23" t="s">
        <v>58</v>
      </c>
      <c r="X88" s="23" t="s">
        <v>33</v>
      </c>
    </row>
    <row r="89" spans="1:24" x14ac:dyDescent="0.25">
      <c r="A89" s="21">
        <v>45203</v>
      </c>
      <c r="B89" s="22" t="s">
        <v>260</v>
      </c>
      <c r="C89" s="22" t="s">
        <v>261</v>
      </c>
      <c r="D89" s="22" t="s">
        <v>262</v>
      </c>
      <c r="E89" s="22" t="s">
        <v>27</v>
      </c>
      <c r="F89" s="23" t="s">
        <v>28</v>
      </c>
      <c r="G89" s="23" t="s">
        <v>29</v>
      </c>
      <c r="H89" s="23" t="s">
        <v>43</v>
      </c>
      <c r="I89" s="23" t="s">
        <v>44</v>
      </c>
      <c r="J89" s="15">
        <v>38</v>
      </c>
      <c r="K89" s="15">
        <v>25</v>
      </c>
      <c r="L89" s="15">
        <v>1.52</v>
      </c>
      <c r="M89" s="15">
        <f>46/1.2</f>
        <v>38.333333333333336</v>
      </c>
      <c r="N89" s="15" t="s">
        <v>32</v>
      </c>
      <c r="O89" s="16">
        <f>+J89*M89</f>
        <v>1456.6666666666667</v>
      </c>
      <c r="P89" s="17">
        <v>0</v>
      </c>
      <c r="Q89" s="17">
        <f>+J89*P89</f>
        <v>0</v>
      </c>
      <c r="R89" s="17">
        <f t="shared" si="77"/>
        <v>1456.6666666666667</v>
      </c>
      <c r="S89" s="17">
        <f>+R89*1</f>
        <v>1456.6666666666667</v>
      </c>
      <c r="T89" s="17">
        <f>+R89-S89</f>
        <v>0</v>
      </c>
      <c r="U89" s="20"/>
      <c r="V89" s="20"/>
      <c r="W89" s="23"/>
      <c r="X89" s="23" t="s">
        <v>33</v>
      </c>
    </row>
    <row r="90" spans="1:24" x14ac:dyDescent="0.25">
      <c r="A90" s="21">
        <v>45203</v>
      </c>
      <c r="B90" s="22" t="s">
        <v>263</v>
      </c>
      <c r="C90" s="22" t="s">
        <v>264</v>
      </c>
      <c r="D90" s="22" t="s">
        <v>48</v>
      </c>
      <c r="E90" s="22">
        <v>1965</v>
      </c>
      <c r="F90" s="23" t="s">
        <v>37</v>
      </c>
      <c r="G90" s="23" t="s">
        <v>29</v>
      </c>
      <c r="H90" s="23" t="s">
        <v>38</v>
      </c>
      <c r="I90" s="23" t="s">
        <v>39</v>
      </c>
      <c r="J90" s="15">
        <v>40.9</v>
      </c>
      <c r="K90" s="15">
        <v>25</v>
      </c>
      <c r="L90" s="15">
        <v>1.6359999999999999</v>
      </c>
      <c r="M90" s="15">
        <v>43</v>
      </c>
      <c r="N90" s="15" t="s">
        <v>32</v>
      </c>
      <c r="O90" s="17">
        <f>J90*M90</f>
        <v>1758.7</v>
      </c>
      <c r="P90" s="17">
        <v>0</v>
      </c>
      <c r="Q90" s="17">
        <f>J90*P90</f>
        <v>0</v>
      </c>
      <c r="R90" s="17">
        <f>O90-Q90</f>
        <v>1758.7</v>
      </c>
      <c r="S90" s="17">
        <f>R90*1</f>
        <v>1758.7</v>
      </c>
      <c r="T90" s="17">
        <f>R90-S90</f>
        <v>0</v>
      </c>
      <c r="U90" s="17"/>
      <c r="V90" s="20"/>
      <c r="W90" s="23"/>
      <c r="X90" s="23" t="s">
        <v>33</v>
      </c>
    </row>
    <row r="91" spans="1:24" x14ac:dyDescent="0.25">
      <c r="A91" s="21">
        <v>45203</v>
      </c>
      <c r="B91" s="22" t="s">
        <v>265</v>
      </c>
      <c r="C91" s="22" t="s">
        <v>266</v>
      </c>
      <c r="D91" s="22" t="s">
        <v>64</v>
      </c>
      <c r="E91" s="22" t="s">
        <v>27</v>
      </c>
      <c r="F91" s="23" t="s">
        <v>28</v>
      </c>
      <c r="G91" s="23" t="s">
        <v>49</v>
      </c>
      <c r="H91" s="23" t="s">
        <v>49</v>
      </c>
      <c r="I91" s="23" t="s">
        <v>50</v>
      </c>
      <c r="J91" s="15">
        <v>33.58</v>
      </c>
      <c r="K91" s="15">
        <v>20</v>
      </c>
      <c r="L91" s="15">
        <v>1.6789999999999998</v>
      </c>
      <c r="M91" s="15">
        <f>15/1.2</f>
        <v>12.5</v>
      </c>
      <c r="N91" s="15" t="s">
        <v>32</v>
      </c>
      <c r="O91" s="16">
        <f t="shared" ref="O91" si="79">+J91*M91</f>
        <v>419.75</v>
      </c>
      <c r="P91" s="17">
        <v>0</v>
      </c>
      <c r="Q91" s="17">
        <f t="shared" ref="Q91" si="80">+J91*P91</f>
        <v>0</v>
      </c>
      <c r="R91" s="17">
        <f t="shared" ref="R91" si="81">+O91-Q91</f>
        <v>419.75</v>
      </c>
      <c r="S91" s="17">
        <f t="shared" ref="S91" si="82">+R91*1</f>
        <v>419.75</v>
      </c>
      <c r="T91" s="17">
        <f>+R91-S91</f>
        <v>0</v>
      </c>
      <c r="U91" s="17"/>
      <c r="V91" s="20"/>
      <c r="W91" s="23"/>
      <c r="X91" s="23" t="s">
        <v>33</v>
      </c>
    </row>
    <row r="92" spans="1:24" x14ac:dyDescent="0.25">
      <c r="A92" s="21">
        <v>45203</v>
      </c>
      <c r="B92" s="22" t="s">
        <v>267</v>
      </c>
      <c r="C92" s="22" t="s">
        <v>268</v>
      </c>
      <c r="D92" s="22" t="s">
        <v>137</v>
      </c>
      <c r="E92" s="22" t="s">
        <v>27</v>
      </c>
      <c r="F92" s="23" t="s">
        <v>28</v>
      </c>
      <c r="G92" s="23" t="s">
        <v>29</v>
      </c>
      <c r="H92" s="23" t="s">
        <v>38</v>
      </c>
      <c r="I92" s="23" t="s">
        <v>39</v>
      </c>
      <c r="J92" s="15">
        <v>22.14</v>
      </c>
      <c r="K92" s="15">
        <v>14</v>
      </c>
      <c r="L92" s="15">
        <v>1.5814285714285714</v>
      </c>
      <c r="M92" s="15">
        <v>45</v>
      </c>
      <c r="N92" s="15" t="s">
        <v>75</v>
      </c>
      <c r="O92" s="17">
        <f>+J92*M92</f>
        <v>996.30000000000007</v>
      </c>
      <c r="P92" s="17">
        <v>0</v>
      </c>
      <c r="Q92" s="17">
        <f>+J92*P92</f>
        <v>0</v>
      </c>
      <c r="R92" s="17">
        <f>+O92-Q92</f>
        <v>996.30000000000007</v>
      </c>
      <c r="S92" s="17">
        <f>R92*0</f>
        <v>0</v>
      </c>
      <c r="T92" s="17">
        <f t="shared" ref="T92" si="83">R92-S92</f>
        <v>996.30000000000007</v>
      </c>
      <c r="U92" s="17"/>
      <c r="V92" s="20"/>
      <c r="W92" s="23"/>
      <c r="X92" s="23" t="s">
        <v>33</v>
      </c>
    </row>
    <row r="93" spans="1:24" x14ac:dyDescent="0.25">
      <c r="A93" s="21">
        <v>45203</v>
      </c>
      <c r="B93" s="22" t="s">
        <v>269</v>
      </c>
      <c r="C93" s="22" t="s">
        <v>270</v>
      </c>
      <c r="D93" s="22" t="s">
        <v>82</v>
      </c>
      <c r="E93" s="22"/>
      <c r="F93" s="23" t="s">
        <v>181</v>
      </c>
      <c r="G93" s="23" t="s">
        <v>29</v>
      </c>
      <c r="H93" s="23" t="s">
        <v>43</v>
      </c>
      <c r="I93" s="23" t="s">
        <v>44</v>
      </c>
      <c r="J93" s="15">
        <v>42.76</v>
      </c>
      <c r="K93" s="15">
        <v>29</v>
      </c>
      <c r="L93" s="15">
        <v>1.4744827586206897</v>
      </c>
      <c r="M93" s="15">
        <v>91</v>
      </c>
      <c r="N93" s="15" t="s">
        <v>32</v>
      </c>
      <c r="O93" s="16">
        <f>J93*M93</f>
        <v>3891.16</v>
      </c>
      <c r="P93" s="17">
        <v>40</v>
      </c>
      <c r="Q93" s="17">
        <f>J93*P93</f>
        <v>1710.3999999999999</v>
      </c>
      <c r="R93" s="17">
        <f>O93-Q93</f>
        <v>2180.7600000000002</v>
      </c>
      <c r="S93" s="17">
        <f t="shared" ref="S93" si="84">R93*1</f>
        <v>2180.7600000000002</v>
      </c>
      <c r="T93" s="17">
        <f>R93-S93</f>
        <v>0</v>
      </c>
      <c r="U93" s="17">
        <f>J93*36</f>
        <v>1539.36</v>
      </c>
      <c r="V93" s="20"/>
      <c r="W93" s="23" t="s">
        <v>85</v>
      </c>
      <c r="X93" s="23" t="s">
        <v>182</v>
      </c>
    </row>
    <row r="94" spans="1:24" x14ac:dyDescent="0.25">
      <c r="A94" s="21">
        <v>45203</v>
      </c>
      <c r="B94" s="22" t="s">
        <v>271</v>
      </c>
      <c r="C94" s="22" t="s">
        <v>272</v>
      </c>
      <c r="D94" s="22" t="s">
        <v>109</v>
      </c>
      <c r="E94" s="22">
        <v>1966</v>
      </c>
      <c r="F94" s="23" t="s">
        <v>37</v>
      </c>
      <c r="G94" s="23" t="s">
        <v>29</v>
      </c>
      <c r="H94" s="23" t="s">
        <v>38</v>
      </c>
      <c r="I94" s="23" t="s">
        <v>39</v>
      </c>
      <c r="J94" s="15">
        <v>41.66</v>
      </c>
      <c r="K94" s="15">
        <v>25</v>
      </c>
      <c r="L94" s="15">
        <v>1.6663999999999999</v>
      </c>
      <c r="M94" s="15">
        <v>43</v>
      </c>
      <c r="N94" s="15" t="s">
        <v>32</v>
      </c>
      <c r="O94" s="17">
        <f>J94*M94</f>
        <v>1791.3799999999999</v>
      </c>
      <c r="P94" s="17">
        <v>0</v>
      </c>
      <c r="Q94" s="17">
        <f>J94*P94</f>
        <v>0</v>
      </c>
      <c r="R94" s="17">
        <f>O94-Q94</f>
        <v>1791.3799999999999</v>
      </c>
      <c r="S94" s="17">
        <f>R94*1</f>
        <v>1791.3799999999999</v>
      </c>
      <c r="T94" s="17">
        <f>R94-S94</f>
        <v>0</v>
      </c>
      <c r="U94" s="17"/>
      <c r="V94" s="20"/>
      <c r="W94" s="23"/>
      <c r="X94" s="23" t="s">
        <v>33</v>
      </c>
    </row>
    <row r="95" spans="1:24" x14ac:dyDescent="0.25">
      <c r="A95" s="21">
        <v>45203</v>
      </c>
      <c r="B95" s="22" t="s">
        <v>273</v>
      </c>
      <c r="C95" s="22" t="s">
        <v>274</v>
      </c>
      <c r="D95" s="22" t="s">
        <v>42</v>
      </c>
      <c r="E95" s="22" t="s">
        <v>27</v>
      </c>
      <c r="F95" s="23" t="s">
        <v>28</v>
      </c>
      <c r="G95" s="23" t="s">
        <v>29</v>
      </c>
      <c r="H95" s="23" t="s">
        <v>43</v>
      </c>
      <c r="I95" s="23" t="s">
        <v>44</v>
      </c>
      <c r="J95" s="15">
        <v>38.72</v>
      </c>
      <c r="K95" s="15">
        <v>25</v>
      </c>
      <c r="L95" s="15">
        <v>1.5488</v>
      </c>
      <c r="M95" s="15">
        <f>46/1.2</f>
        <v>38.333333333333336</v>
      </c>
      <c r="N95" s="15" t="s">
        <v>32</v>
      </c>
      <c r="O95" s="16">
        <f>+J95*M95</f>
        <v>1484.2666666666667</v>
      </c>
      <c r="P95" s="17">
        <v>0</v>
      </c>
      <c r="Q95" s="17">
        <f>+J95*P95</f>
        <v>0</v>
      </c>
      <c r="R95" s="17">
        <f t="shared" ref="R95:R96" si="85">+O95-Q95</f>
        <v>1484.2666666666667</v>
      </c>
      <c r="S95" s="17">
        <f>+R95*1</f>
        <v>1484.2666666666667</v>
      </c>
      <c r="T95" s="17">
        <f>+R95-S95</f>
        <v>0</v>
      </c>
      <c r="U95" s="20"/>
      <c r="V95" s="17"/>
      <c r="W95" s="23" t="s">
        <v>45</v>
      </c>
      <c r="X95" s="23" t="s">
        <v>33</v>
      </c>
    </row>
    <row r="96" spans="1:24" x14ac:dyDescent="0.25">
      <c r="A96" s="21">
        <v>45203</v>
      </c>
      <c r="B96" s="22" t="s">
        <v>275</v>
      </c>
      <c r="C96" s="22" t="s">
        <v>276</v>
      </c>
      <c r="D96" s="22" t="s">
        <v>100</v>
      </c>
      <c r="E96" s="22" t="s">
        <v>27</v>
      </c>
      <c r="F96" s="23" t="s">
        <v>28</v>
      </c>
      <c r="G96" s="23" t="s">
        <v>29</v>
      </c>
      <c r="H96" s="23" t="s">
        <v>43</v>
      </c>
      <c r="I96" s="23" t="s">
        <v>44</v>
      </c>
      <c r="J96" s="15">
        <v>7.52</v>
      </c>
      <c r="K96" s="15">
        <v>5</v>
      </c>
      <c r="L96" s="15">
        <v>1.504</v>
      </c>
      <c r="M96" s="15">
        <f>46/1.2</f>
        <v>38.333333333333336</v>
      </c>
      <c r="N96" s="15" t="s">
        <v>32</v>
      </c>
      <c r="O96" s="16">
        <f>+J96*M96</f>
        <v>288.26666666666665</v>
      </c>
      <c r="P96" s="17">
        <v>0</v>
      </c>
      <c r="Q96" s="17">
        <f>+J96*P96</f>
        <v>0</v>
      </c>
      <c r="R96" s="17">
        <f t="shared" si="85"/>
        <v>288.26666666666665</v>
      </c>
      <c r="S96" s="17">
        <f>+R96*1</f>
        <v>288.26666666666665</v>
      </c>
      <c r="T96" s="17">
        <f>+R96-S96</f>
        <v>0</v>
      </c>
      <c r="U96" s="17"/>
      <c r="V96" s="20"/>
      <c r="W96" s="23"/>
      <c r="X96" s="23" t="s">
        <v>33</v>
      </c>
    </row>
    <row r="97" spans="1:24" x14ac:dyDescent="0.25">
      <c r="A97" s="21">
        <v>45203</v>
      </c>
      <c r="B97" s="22" t="s">
        <v>277</v>
      </c>
      <c r="C97" s="22" t="s">
        <v>278</v>
      </c>
      <c r="D97" s="22" t="s">
        <v>177</v>
      </c>
      <c r="E97" s="22">
        <v>19</v>
      </c>
      <c r="F97" s="23" t="s">
        <v>178</v>
      </c>
      <c r="G97" s="23" t="s">
        <v>29</v>
      </c>
      <c r="H97" s="23" t="s">
        <v>38</v>
      </c>
      <c r="I97" s="23" t="s">
        <v>39</v>
      </c>
      <c r="J97" s="15">
        <v>31.2</v>
      </c>
      <c r="K97" s="15">
        <v>20</v>
      </c>
      <c r="L97" s="15">
        <v>1.56</v>
      </c>
      <c r="M97" s="15" t="s">
        <v>32</v>
      </c>
      <c r="N97" s="15">
        <v>72</v>
      </c>
      <c r="O97" s="16">
        <f t="shared" ref="O97" si="86">+K97*N97</f>
        <v>1440</v>
      </c>
      <c r="P97" s="17">
        <v>0</v>
      </c>
      <c r="Q97" s="17">
        <f>+K97*P97</f>
        <v>0</v>
      </c>
      <c r="R97" s="17">
        <f>+O97-Q97</f>
        <v>1440</v>
      </c>
      <c r="S97" s="17">
        <f>+R97*0</f>
        <v>0</v>
      </c>
      <c r="T97" s="17">
        <f>+R97-S97</f>
        <v>1440</v>
      </c>
      <c r="U97" s="17"/>
      <c r="V97" s="17"/>
      <c r="W97" s="23"/>
      <c r="X97" s="23" t="s">
        <v>33</v>
      </c>
    </row>
    <row r="98" spans="1:24" x14ac:dyDescent="0.25">
      <c r="A98" s="21">
        <v>45203</v>
      </c>
      <c r="B98" s="22" t="s">
        <v>279</v>
      </c>
      <c r="C98" s="22" t="s">
        <v>280</v>
      </c>
      <c r="D98" s="22" t="s">
        <v>240</v>
      </c>
      <c r="E98" s="22">
        <v>585</v>
      </c>
      <c r="F98" s="23" t="s">
        <v>241</v>
      </c>
      <c r="G98" s="23" t="s">
        <v>55</v>
      </c>
      <c r="H98" s="23" t="s">
        <v>242</v>
      </c>
      <c r="I98" s="23" t="s">
        <v>57</v>
      </c>
      <c r="J98" s="15">
        <v>42.94</v>
      </c>
      <c r="K98" s="15">
        <v>25</v>
      </c>
      <c r="L98" s="15">
        <v>1.7176</v>
      </c>
      <c r="M98" s="15" t="s">
        <v>32</v>
      </c>
      <c r="N98" s="15">
        <v>56</v>
      </c>
      <c r="O98" s="16">
        <f>K98*N98</f>
        <v>1400</v>
      </c>
      <c r="P98" s="17">
        <v>0</v>
      </c>
      <c r="Q98" s="17">
        <f>K98*P98</f>
        <v>0</v>
      </c>
      <c r="R98" s="17">
        <f>O98-Q98</f>
        <v>1400</v>
      </c>
      <c r="S98" s="17">
        <f>R98*1</f>
        <v>1400</v>
      </c>
      <c r="T98" s="17">
        <f>R98-S98</f>
        <v>0</v>
      </c>
      <c r="U98" s="17"/>
      <c r="V98" s="20"/>
      <c r="W98" s="23"/>
      <c r="X98" s="23" t="s">
        <v>33</v>
      </c>
    </row>
    <row r="99" spans="1:24" x14ac:dyDescent="0.25">
      <c r="A99" s="21">
        <v>45203</v>
      </c>
      <c r="B99" s="22" t="s">
        <v>281</v>
      </c>
      <c r="C99" s="22" t="s">
        <v>282</v>
      </c>
      <c r="D99" s="22" t="s">
        <v>283</v>
      </c>
      <c r="E99" s="22" t="s">
        <v>27</v>
      </c>
      <c r="F99" s="23" t="s">
        <v>28</v>
      </c>
      <c r="G99" s="23" t="s">
        <v>29</v>
      </c>
      <c r="H99" s="23" t="s">
        <v>38</v>
      </c>
      <c r="I99" s="23" t="s">
        <v>39</v>
      </c>
      <c r="J99" s="15">
        <v>9.6</v>
      </c>
      <c r="K99" s="15">
        <v>6</v>
      </c>
      <c r="L99" s="15">
        <v>1.5999999999999999</v>
      </c>
      <c r="M99" s="15">
        <v>45</v>
      </c>
      <c r="N99" s="15" t="s">
        <v>75</v>
      </c>
      <c r="O99" s="17">
        <f>+J99*M99</f>
        <v>432</v>
      </c>
      <c r="P99" s="17">
        <v>0</v>
      </c>
      <c r="Q99" s="17">
        <f>+J99*P99</f>
        <v>0</v>
      </c>
      <c r="R99" s="17">
        <f>+O99-Q99</f>
        <v>432</v>
      </c>
      <c r="S99" s="17">
        <f>R99*0</f>
        <v>0</v>
      </c>
      <c r="T99" s="17">
        <f t="shared" ref="T99" si="87">R99-S99</f>
        <v>432</v>
      </c>
      <c r="U99" s="17"/>
      <c r="V99" s="17"/>
      <c r="W99" s="23"/>
      <c r="X99" s="23" t="s">
        <v>33</v>
      </c>
    </row>
    <row r="100" spans="1:24" x14ac:dyDescent="0.25">
      <c r="A100" s="21">
        <v>45203</v>
      </c>
      <c r="B100" s="22" t="s">
        <v>284</v>
      </c>
      <c r="C100" s="22" t="s">
        <v>285</v>
      </c>
      <c r="D100" s="22" t="s">
        <v>36</v>
      </c>
      <c r="E100" s="22">
        <v>1967</v>
      </c>
      <c r="F100" s="23" t="s">
        <v>37</v>
      </c>
      <c r="G100" s="23" t="s">
        <v>29</v>
      </c>
      <c r="H100" s="23" t="s">
        <v>38</v>
      </c>
      <c r="I100" s="23" t="s">
        <v>39</v>
      </c>
      <c r="J100" s="15">
        <v>42.34</v>
      </c>
      <c r="K100" s="15">
        <v>25</v>
      </c>
      <c r="L100" s="15">
        <v>1.6936000000000002</v>
      </c>
      <c r="M100" s="15">
        <v>43</v>
      </c>
      <c r="N100" s="15" t="s">
        <v>32</v>
      </c>
      <c r="O100" s="17">
        <f>J100*M100</f>
        <v>1820.6200000000001</v>
      </c>
      <c r="P100" s="17">
        <v>0</v>
      </c>
      <c r="Q100" s="17">
        <f>J100*P100</f>
        <v>0</v>
      </c>
      <c r="R100" s="17">
        <f>O100-Q100</f>
        <v>1820.6200000000001</v>
      </c>
      <c r="S100" s="17">
        <f>R100*1</f>
        <v>1820.6200000000001</v>
      </c>
      <c r="T100" s="17">
        <f>R100-S100</f>
        <v>0</v>
      </c>
      <c r="U100" s="17"/>
      <c r="V100" s="17"/>
      <c r="W100" s="23"/>
      <c r="X100" s="23" t="s">
        <v>33</v>
      </c>
    </row>
    <row r="101" spans="1:24" x14ac:dyDescent="0.25">
      <c r="A101" s="21">
        <v>45203</v>
      </c>
      <c r="B101" s="22" t="s">
        <v>286</v>
      </c>
      <c r="C101" s="22" t="s">
        <v>287</v>
      </c>
      <c r="D101" s="22" t="s">
        <v>121</v>
      </c>
      <c r="E101" s="22">
        <v>1968</v>
      </c>
      <c r="F101" s="23" t="s">
        <v>37</v>
      </c>
      <c r="G101" s="23" t="s">
        <v>29</v>
      </c>
      <c r="H101" s="23" t="s">
        <v>288</v>
      </c>
      <c r="I101" s="23" t="s">
        <v>289</v>
      </c>
      <c r="J101" s="15">
        <v>37.32</v>
      </c>
      <c r="K101" s="15">
        <v>25</v>
      </c>
      <c r="L101" s="15">
        <v>1.4927999999999999</v>
      </c>
      <c r="M101" s="15">
        <v>48</v>
      </c>
      <c r="N101" s="15" t="s">
        <v>32</v>
      </c>
      <c r="O101" s="17">
        <f>J101*M101</f>
        <v>1791.3600000000001</v>
      </c>
      <c r="P101" s="17">
        <v>0</v>
      </c>
      <c r="Q101" s="17">
        <f>J101*P101</f>
        <v>0</v>
      </c>
      <c r="R101" s="17">
        <f>O101-Q101</f>
        <v>1791.3600000000001</v>
      </c>
      <c r="S101" s="17">
        <f>R101*1</f>
        <v>1791.3600000000001</v>
      </c>
      <c r="T101" s="17">
        <f>R101-S101</f>
        <v>0</v>
      </c>
      <c r="U101" s="20"/>
      <c r="V101" s="20"/>
      <c r="W101" s="23"/>
      <c r="X101" s="23" t="s">
        <v>33</v>
      </c>
    </row>
    <row r="102" spans="1:24" x14ac:dyDescent="0.25">
      <c r="A102" s="21">
        <v>45203</v>
      </c>
      <c r="B102" s="22" t="s">
        <v>290</v>
      </c>
      <c r="C102" s="22" t="s">
        <v>291</v>
      </c>
      <c r="D102" s="22" t="s">
        <v>292</v>
      </c>
      <c r="E102" s="22"/>
      <c r="F102" s="23" t="s">
        <v>181</v>
      </c>
      <c r="G102" s="23" t="s">
        <v>29</v>
      </c>
      <c r="H102" s="23" t="s">
        <v>288</v>
      </c>
      <c r="I102" s="23" t="s">
        <v>289</v>
      </c>
      <c r="J102" s="15">
        <v>40.22</v>
      </c>
      <c r="K102" s="15">
        <v>27</v>
      </c>
      <c r="L102" s="15">
        <v>1.4896296296296296</v>
      </c>
      <c r="M102" s="15">
        <v>91</v>
      </c>
      <c r="N102" s="15" t="s">
        <v>32</v>
      </c>
      <c r="O102" s="16">
        <f>J102*M102</f>
        <v>3660.02</v>
      </c>
      <c r="P102" s="17">
        <v>40</v>
      </c>
      <c r="Q102" s="17">
        <f>J102*P102</f>
        <v>1608.8</v>
      </c>
      <c r="R102" s="17">
        <f>O102-Q102</f>
        <v>2051.2200000000003</v>
      </c>
      <c r="S102" s="17">
        <f t="shared" ref="S102" si="88">R102*1</f>
        <v>2051.2200000000003</v>
      </c>
      <c r="T102" s="17">
        <f>R102-S102</f>
        <v>0</v>
      </c>
      <c r="U102" s="17">
        <f>J102*36</f>
        <v>1447.92</v>
      </c>
      <c r="V102" s="17"/>
      <c r="W102" s="23" t="s">
        <v>58</v>
      </c>
      <c r="X102" s="23" t="s">
        <v>182</v>
      </c>
    </row>
    <row r="103" spans="1:24" x14ac:dyDescent="0.25">
      <c r="A103" s="21">
        <v>45203</v>
      </c>
      <c r="B103" s="22" t="s">
        <v>293</v>
      </c>
      <c r="C103" s="22" t="s">
        <v>294</v>
      </c>
      <c r="D103" s="22" t="s">
        <v>295</v>
      </c>
      <c r="E103" s="22">
        <v>1969</v>
      </c>
      <c r="F103" s="23" t="s">
        <v>37</v>
      </c>
      <c r="G103" s="23" t="s">
        <v>29</v>
      </c>
      <c r="H103" s="23" t="s">
        <v>38</v>
      </c>
      <c r="I103" s="23" t="s">
        <v>39</v>
      </c>
      <c r="J103" s="15">
        <v>41.2</v>
      </c>
      <c r="K103" s="15">
        <v>25</v>
      </c>
      <c r="L103" s="15">
        <v>1.6480000000000001</v>
      </c>
      <c r="M103" s="15">
        <v>43</v>
      </c>
      <c r="N103" s="15" t="s">
        <v>32</v>
      </c>
      <c r="O103" s="17">
        <f>J103*M103</f>
        <v>1771.6000000000001</v>
      </c>
      <c r="P103" s="17">
        <v>0</v>
      </c>
      <c r="Q103" s="17">
        <f>J103*P103</f>
        <v>0</v>
      </c>
      <c r="R103" s="17">
        <f>O103-Q103</f>
        <v>1771.6000000000001</v>
      </c>
      <c r="S103" s="17">
        <f>R103*1</f>
        <v>1771.6000000000001</v>
      </c>
      <c r="T103" s="17">
        <f>R103-S103</f>
        <v>0</v>
      </c>
      <c r="U103" s="20"/>
      <c r="V103" s="17"/>
      <c r="W103" s="23"/>
      <c r="X103" s="23" t="s">
        <v>33</v>
      </c>
    </row>
    <row r="104" spans="1:24" x14ac:dyDescent="0.25">
      <c r="A104" s="21">
        <v>45203</v>
      </c>
      <c r="B104" s="22" t="s">
        <v>296</v>
      </c>
      <c r="C104" s="22" t="s">
        <v>297</v>
      </c>
      <c r="D104" s="22" t="s">
        <v>82</v>
      </c>
      <c r="E104" s="22">
        <v>1680</v>
      </c>
      <c r="F104" s="23" t="s">
        <v>85</v>
      </c>
      <c r="G104" s="23" t="s">
        <v>49</v>
      </c>
      <c r="H104" s="23" t="s">
        <v>49</v>
      </c>
      <c r="I104" s="23" t="s">
        <v>50</v>
      </c>
      <c r="J104" s="15">
        <v>39.26</v>
      </c>
      <c r="K104" s="15">
        <v>25</v>
      </c>
      <c r="L104" s="15">
        <v>1.5704</v>
      </c>
      <c r="M104" s="15" t="s">
        <v>32</v>
      </c>
      <c r="N104" s="15">
        <v>25</v>
      </c>
      <c r="O104" s="16">
        <f>+K104*N104</f>
        <v>625</v>
      </c>
      <c r="P104" s="17">
        <v>0</v>
      </c>
      <c r="Q104" s="17">
        <f>+K104*P104</f>
        <v>0</v>
      </c>
      <c r="R104" s="17">
        <f>+O104-Q104</f>
        <v>625</v>
      </c>
      <c r="S104" s="17">
        <f>+R104*0</f>
        <v>0</v>
      </c>
      <c r="T104" s="17">
        <f>+R104-S104</f>
        <v>625</v>
      </c>
      <c r="U104" s="17"/>
      <c r="V104" s="17"/>
      <c r="W104" s="23"/>
      <c r="X104" s="23" t="s">
        <v>33</v>
      </c>
    </row>
    <row r="105" spans="1:24" x14ac:dyDescent="0.25">
      <c r="A105" s="21">
        <v>45203</v>
      </c>
      <c r="B105" s="22" t="s">
        <v>298</v>
      </c>
      <c r="C105" s="22" t="s">
        <v>299</v>
      </c>
      <c r="D105" s="22" t="s">
        <v>95</v>
      </c>
      <c r="E105" s="22" t="s">
        <v>27</v>
      </c>
      <c r="F105" s="23" t="s">
        <v>28</v>
      </c>
      <c r="G105" s="23" t="s">
        <v>29</v>
      </c>
      <c r="H105" s="23" t="s">
        <v>38</v>
      </c>
      <c r="I105" s="23" t="s">
        <v>39</v>
      </c>
      <c r="J105" s="15">
        <v>9.68</v>
      </c>
      <c r="K105" s="15">
        <v>6</v>
      </c>
      <c r="L105" s="15">
        <v>1.6133333333333333</v>
      </c>
      <c r="M105" s="15">
        <v>45</v>
      </c>
      <c r="N105" s="15" t="s">
        <v>75</v>
      </c>
      <c r="O105" s="17">
        <f>+J105*M105</f>
        <v>435.59999999999997</v>
      </c>
      <c r="P105" s="17">
        <v>0</v>
      </c>
      <c r="Q105" s="17">
        <f>+J105*P105</f>
        <v>0</v>
      </c>
      <c r="R105" s="17">
        <f>+O105-Q105</f>
        <v>435.59999999999997</v>
      </c>
      <c r="S105" s="17">
        <f t="shared" ref="S105:S110" si="89">R105*0</f>
        <v>0</v>
      </c>
      <c r="T105" s="17">
        <f t="shared" ref="T105:T110" si="90">R105-S105</f>
        <v>435.59999999999997</v>
      </c>
      <c r="U105" s="17"/>
      <c r="V105" s="20"/>
      <c r="W105" s="23"/>
      <c r="X105" s="23" t="s">
        <v>33</v>
      </c>
    </row>
    <row r="106" spans="1:24" x14ac:dyDescent="0.25">
      <c r="A106" s="21">
        <v>45203</v>
      </c>
      <c r="B106" s="22" t="s">
        <v>300</v>
      </c>
      <c r="C106" s="22" t="s">
        <v>301</v>
      </c>
      <c r="D106" s="22" t="s">
        <v>203</v>
      </c>
      <c r="E106" s="22">
        <v>4475</v>
      </c>
      <c r="F106" s="23" t="s">
        <v>204</v>
      </c>
      <c r="G106" s="23" t="s">
        <v>29</v>
      </c>
      <c r="H106" s="23" t="s">
        <v>38</v>
      </c>
      <c r="I106" s="23" t="s">
        <v>39</v>
      </c>
      <c r="J106" s="15">
        <v>43.32</v>
      </c>
      <c r="K106" s="15">
        <v>25</v>
      </c>
      <c r="L106" s="15">
        <v>1.7328000000000001</v>
      </c>
      <c r="M106" s="15" t="s">
        <v>32</v>
      </c>
      <c r="N106" s="15">
        <v>70</v>
      </c>
      <c r="O106" s="16">
        <f>K106*N106</f>
        <v>1750</v>
      </c>
      <c r="P106" s="17">
        <v>0</v>
      </c>
      <c r="Q106" s="17">
        <f>K106*P106</f>
        <v>0</v>
      </c>
      <c r="R106" s="17">
        <f>O106-Q106</f>
        <v>1750</v>
      </c>
      <c r="S106" s="17">
        <f t="shared" si="89"/>
        <v>0</v>
      </c>
      <c r="T106" s="17">
        <f t="shared" si="90"/>
        <v>1750</v>
      </c>
      <c r="U106" s="20"/>
      <c r="V106" s="17"/>
      <c r="W106" s="23"/>
      <c r="X106" s="23" t="s">
        <v>33</v>
      </c>
    </row>
    <row r="107" spans="1:24" x14ac:dyDescent="0.25">
      <c r="A107" s="21">
        <v>45203</v>
      </c>
      <c r="B107" s="22" t="s">
        <v>302</v>
      </c>
      <c r="C107" s="22" t="s">
        <v>303</v>
      </c>
      <c r="D107" s="22" t="s">
        <v>42</v>
      </c>
      <c r="E107" s="22" t="s">
        <v>304</v>
      </c>
      <c r="F107" s="23" t="s">
        <v>28</v>
      </c>
      <c r="G107" s="23" t="s">
        <v>29</v>
      </c>
      <c r="H107" s="23" t="s">
        <v>38</v>
      </c>
      <c r="I107" s="23" t="s">
        <v>39</v>
      </c>
      <c r="J107" s="15">
        <v>42.86</v>
      </c>
      <c r="K107" s="15">
        <v>25</v>
      </c>
      <c r="L107" s="15">
        <v>1.7143999999999999</v>
      </c>
      <c r="M107" s="15">
        <v>45</v>
      </c>
      <c r="N107" s="15" t="s">
        <v>75</v>
      </c>
      <c r="O107" s="17">
        <f>+J107*M107</f>
        <v>1928.7</v>
      </c>
      <c r="P107" s="17">
        <v>0</v>
      </c>
      <c r="Q107" s="17">
        <f>+J107*P107</f>
        <v>0</v>
      </c>
      <c r="R107" s="17">
        <f>+O107-Q107</f>
        <v>1928.7</v>
      </c>
      <c r="S107" s="17">
        <f t="shared" si="89"/>
        <v>0</v>
      </c>
      <c r="T107" s="17">
        <f t="shared" si="90"/>
        <v>1928.7</v>
      </c>
      <c r="U107" s="20"/>
      <c r="V107" s="20"/>
      <c r="W107" s="23" t="s">
        <v>45</v>
      </c>
      <c r="X107" s="23" t="s">
        <v>33</v>
      </c>
    </row>
    <row r="108" spans="1:24" x14ac:dyDescent="0.25">
      <c r="A108" s="21">
        <v>45203</v>
      </c>
      <c r="B108" s="22" t="s">
        <v>305</v>
      </c>
      <c r="C108" s="22" t="s">
        <v>306</v>
      </c>
      <c r="D108" s="22" t="s">
        <v>131</v>
      </c>
      <c r="E108" s="22" t="s">
        <v>304</v>
      </c>
      <c r="F108" s="23" t="s">
        <v>28</v>
      </c>
      <c r="G108" s="23" t="s">
        <v>29</v>
      </c>
      <c r="H108" s="23" t="s">
        <v>38</v>
      </c>
      <c r="I108" s="23" t="s">
        <v>39</v>
      </c>
      <c r="J108" s="15">
        <v>10.58</v>
      </c>
      <c r="K108" s="15">
        <v>6</v>
      </c>
      <c r="L108" s="15">
        <v>1.7633333333333334</v>
      </c>
      <c r="M108" s="15">
        <v>45</v>
      </c>
      <c r="N108" s="15" t="s">
        <v>75</v>
      </c>
      <c r="O108" s="17">
        <f>+J108*M108</f>
        <v>476.1</v>
      </c>
      <c r="P108" s="17">
        <v>0</v>
      </c>
      <c r="Q108" s="17">
        <f>+J108*P108</f>
        <v>0</v>
      </c>
      <c r="R108" s="17">
        <f>+O108-Q108</f>
        <v>476.1</v>
      </c>
      <c r="S108" s="17">
        <f t="shared" si="89"/>
        <v>0</v>
      </c>
      <c r="T108" s="17">
        <f t="shared" si="90"/>
        <v>476.1</v>
      </c>
      <c r="U108" s="17"/>
      <c r="V108" s="17"/>
      <c r="W108" s="23"/>
      <c r="X108" s="23" t="s">
        <v>33</v>
      </c>
    </row>
    <row r="109" spans="1:24" x14ac:dyDescent="0.25">
      <c r="A109" s="21">
        <v>45203</v>
      </c>
      <c r="B109" s="22" t="s">
        <v>307</v>
      </c>
      <c r="C109" s="22" t="s">
        <v>308</v>
      </c>
      <c r="D109" s="22" t="s">
        <v>95</v>
      </c>
      <c r="E109" s="22" t="s">
        <v>304</v>
      </c>
      <c r="F109" s="23" t="s">
        <v>28</v>
      </c>
      <c r="G109" s="23" t="s">
        <v>29</v>
      </c>
      <c r="H109" s="23" t="s">
        <v>38</v>
      </c>
      <c r="I109" s="23" t="s">
        <v>39</v>
      </c>
      <c r="J109" s="15">
        <v>9.6</v>
      </c>
      <c r="K109" s="15">
        <v>6</v>
      </c>
      <c r="L109" s="15">
        <v>1.5999999999999999</v>
      </c>
      <c r="M109" s="15">
        <v>45</v>
      </c>
      <c r="N109" s="15" t="s">
        <v>75</v>
      </c>
      <c r="O109" s="17">
        <f>+J109*M109</f>
        <v>432</v>
      </c>
      <c r="P109" s="17">
        <v>0</v>
      </c>
      <c r="Q109" s="17">
        <f>+J109*P109</f>
        <v>0</v>
      </c>
      <c r="R109" s="17">
        <f>+O109-Q109</f>
        <v>432</v>
      </c>
      <c r="S109" s="17">
        <f t="shared" si="89"/>
        <v>0</v>
      </c>
      <c r="T109" s="17">
        <f t="shared" si="90"/>
        <v>432</v>
      </c>
      <c r="U109" s="20"/>
      <c r="V109" s="20"/>
      <c r="W109" s="23"/>
      <c r="X109" s="23" t="s">
        <v>33</v>
      </c>
    </row>
    <row r="110" spans="1:24" x14ac:dyDescent="0.25">
      <c r="A110" s="21">
        <v>45203</v>
      </c>
      <c r="B110" s="22" t="s">
        <v>309</v>
      </c>
      <c r="C110" s="22" t="s">
        <v>310</v>
      </c>
      <c r="D110" s="22" t="s">
        <v>137</v>
      </c>
      <c r="E110" s="22" t="s">
        <v>27</v>
      </c>
      <c r="F110" s="23" t="s">
        <v>28</v>
      </c>
      <c r="G110" s="23" t="s">
        <v>29</v>
      </c>
      <c r="H110" s="23" t="s">
        <v>38</v>
      </c>
      <c r="I110" s="23" t="s">
        <v>39</v>
      </c>
      <c r="J110" s="15">
        <v>21.94</v>
      </c>
      <c r="K110" s="15">
        <v>14</v>
      </c>
      <c r="L110" s="15">
        <v>1.5671428571428572</v>
      </c>
      <c r="M110" s="15">
        <v>45</v>
      </c>
      <c r="N110" s="15" t="s">
        <v>75</v>
      </c>
      <c r="O110" s="17">
        <f>+J110*M110</f>
        <v>987.30000000000007</v>
      </c>
      <c r="P110" s="17">
        <v>0</v>
      </c>
      <c r="Q110" s="17">
        <f>+J110*P110</f>
        <v>0</v>
      </c>
      <c r="R110" s="17">
        <f>+O110-Q110</f>
        <v>987.30000000000007</v>
      </c>
      <c r="S110" s="17">
        <f t="shared" si="89"/>
        <v>0</v>
      </c>
      <c r="T110" s="17">
        <f t="shared" si="90"/>
        <v>987.30000000000007</v>
      </c>
      <c r="U110" s="20"/>
      <c r="V110" s="20"/>
      <c r="W110" s="23"/>
      <c r="X110" s="23" t="s">
        <v>33</v>
      </c>
    </row>
    <row r="111" spans="1:24" x14ac:dyDescent="0.25">
      <c r="A111" s="21">
        <v>45203</v>
      </c>
      <c r="B111" s="22" t="s">
        <v>311</v>
      </c>
      <c r="C111" s="22" t="s">
        <v>312</v>
      </c>
      <c r="D111" s="22" t="s">
        <v>121</v>
      </c>
      <c r="E111" s="22">
        <v>1970</v>
      </c>
      <c r="F111" s="23" t="s">
        <v>37</v>
      </c>
      <c r="G111" s="23" t="s">
        <v>29</v>
      </c>
      <c r="H111" s="23" t="s">
        <v>288</v>
      </c>
      <c r="I111" s="23" t="s">
        <v>289</v>
      </c>
      <c r="J111" s="15">
        <v>37.340000000000003</v>
      </c>
      <c r="K111" s="15">
        <v>25</v>
      </c>
      <c r="L111" s="15">
        <v>1.4936</v>
      </c>
      <c r="M111" s="15">
        <v>48</v>
      </c>
      <c r="N111" s="15" t="s">
        <v>32</v>
      </c>
      <c r="O111" s="17">
        <f>J111*M111</f>
        <v>1792.3200000000002</v>
      </c>
      <c r="P111" s="17">
        <v>0</v>
      </c>
      <c r="Q111" s="17">
        <f>J111*P111</f>
        <v>0</v>
      </c>
      <c r="R111" s="17">
        <f>O111-Q111</f>
        <v>1792.3200000000002</v>
      </c>
      <c r="S111" s="17">
        <f>R111*1</f>
        <v>1792.3200000000002</v>
      </c>
      <c r="T111" s="17">
        <f>R111-S111</f>
        <v>0</v>
      </c>
      <c r="U111" s="17"/>
      <c r="V111" s="20"/>
      <c r="W111" s="23"/>
      <c r="X111" s="23" t="s">
        <v>33</v>
      </c>
    </row>
    <row r="112" spans="1:24" x14ac:dyDescent="0.25">
      <c r="A112" s="21">
        <v>45203</v>
      </c>
      <c r="B112" s="22" t="s">
        <v>313</v>
      </c>
      <c r="C112" s="22" t="s">
        <v>314</v>
      </c>
      <c r="D112" s="22" t="s">
        <v>36</v>
      </c>
      <c r="E112" s="22">
        <v>1971</v>
      </c>
      <c r="F112" s="23" t="s">
        <v>37</v>
      </c>
      <c r="G112" s="23" t="s">
        <v>29</v>
      </c>
      <c r="H112" s="23" t="s">
        <v>43</v>
      </c>
      <c r="I112" s="23" t="s">
        <v>44</v>
      </c>
      <c r="J112" s="15">
        <v>37.299999999999997</v>
      </c>
      <c r="K112" s="15">
        <v>25</v>
      </c>
      <c r="L112" s="15">
        <v>1.492</v>
      </c>
      <c r="M112" s="15">
        <v>46</v>
      </c>
      <c r="N112" s="15" t="s">
        <v>32</v>
      </c>
      <c r="O112" s="17">
        <f>J112*M112</f>
        <v>1715.8</v>
      </c>
      <c r="P112" s="17">
        <v>0</v>
      </c>
      <c r="Q112" s="17">
        <f>J112*P112</f>
        <v>0</v>
      </c>
      <c r="R112" s="17">
        <f>O112-Q112</f>
        <v>1715.8</v>
      </c>
      <c r="S112" s="17">
        <f>R112*1</f>
        <v>1715.8</v>
      </c>
      <c r="T112" s="17">
        <f>R112-S112</f>
        <v>0</v>
      </c>
      <c r="U112" s="17"/>
      <c r="V112" s="20"/>
      <c r="W112" s="23"/>
      <c r="X112" s="23" t="s">
        <v>33</v>
      </c>
    </row>
    <row r="113" spans="1:24" x14ac:dyDescent="0.25">
      <c r="A113" s="21">
        <v>45203</v>
      </c>
      <c r="B113" s="22" t="s">
        <v>315</v>
      </c>
      <c r="C113" s="22" t="s">
        <v>316</v>
      </c>
      <c r="D113" s="22" t="s">
        <v>177</v>
      </c>
      <c r="E113" s="22"/>
      <c r="F113" s="23" t="s">
        <v>317</v>
      </c>
      <c r="G113" s="23" t="s">
        <v>55</v>
      </c>
      <c r="H113" s="23" t="s">
        <v>56</v>
      </c>
      <c r="I113" s="23" t="s">
        <v>84</v>
      </c>
      <c r="J113" s="15">
        <v>35.020000000000003</v>
      </c>
      <c r="K113" s="15">
        <v>22</v>
      </c>
      <c r="L113" s="15">
        <v>1.591818181818182</v>
      </c>
      <c r="M113" s="15">
        <v>75</v>
      </c>
      <c r="N113" s="15" t="s">
        <v>32</v>
      </c>
      <c r="O113" s="17">
        <f>+J113*M113</f>
        <v>2626.5000000000005</v>
      </c>
      <c r="P113" s="17">
        <v>39</v>
      </c>
      <c r="Q113" s="17">
        <f>+J113*P113</f>
        <v>1365.7800000000002</v>
      </c>
      <c r="R113" s="17">
        <f>+O113-Q113</f>
        <v>1260.7200000000003</v>
      </c>
      <c r="S113" s="17">
        <f>+R113*0</f>
        <v>0</v>
      </c>
      <c r="T113" s="17">
        <f>+R113-S113</f>
        <v>1260.7200000000003</v>
      </c>
      <c r="U113" s="20">
        <f>+J113*37</f>
        <v>1295.74</v>
      </c>
      <c r="V113" s="20"/>
      <c r="W113" s="23" t="s">
        <v>318</v>
      </c>
      <c r="X113" s="23" t="s">
        <v>319</v>
      </c>
    </row>
    <row r="114" spans="1:24" x14ac:dyDescent="0.25">
      <c r="A114" s="21">
        <v>45203</v>
      </c>
      <c r="B114" s="22" t="s">
        <v>320</v>
      </c>
      <c r="C114" s="22" t="s">
        <v>321</v>
      </c>
      <c r="D114" s="22" t="s">
        <v>240</v>
      </c>
      <c r="E114" s="22">
        <v>586</v>
      </c>
      <c r="F114" s="23" t="s">
        <v>241</v>
      </c>
      <c r="G114" s="23" t="s">
        <v>55</v>
      </c>
      <c r="H114" s="23" t="s">
        <v>322</v>
      </c>
      <c r="I114" s="23" t="s">
        <v>323</v>
      </c>
      <c r="J114" s="15">
        <v>39.659999999999997</v>
      </c>
      <c r="K114" s="15">
        <v>25</v>
      </c>
      <c r="L114" s="15">
        <v>1.5863999999999998</v>
      </c>
      <c r="M114" s="15" t="s">
        <v>32</v>
      </c>
      <c r="N114" s="15">
        <v>52</v>
      </c>
      <c r="O114" s="16">
        <f>K114*N114</f>
        <v>1300</v>
      </c>
      <c r="P114" s="17">
        <v>0</v>
      </c>
      <c r="Q114" s="17">
        <f>K114*P114</f>
        <v>0</v>
      </c>
      <c r="R114" s="17">
        <f>O114-Q114</f>
        <v>1300</v>
      </c>
      <c r="S114" s="17">
        <f>R114*1</f>
        <v>1300</v>
      </c>
      <c r="T114" s="17">
        <f>R114-S114</f>
        <v>0</v>
      </c>
      <c r="U114" s="17"/>
      <c r="V114" s="20"/>
      <c r="W114" s="23"/>
      <c r="X114" s="23" t="s">
        <v>33</v>
      </c>
    </row>
    <row r="115" spans="1:24" x14ac:dyDescent="0.25">
      <c r="A115" s="21">
        <v>45203</v>
      </c>
      <c r="B115" s="22" t="s">
        <v>324</v>
      </c>
      <c r="C115" s="22" t="s">
        <v>325</v>
      </c>
      <c r="D115" s="22" t="s">
        <v>82</v>
      </c>
      <c r="E115" s="22" t="s">
        <v>304</v>
      </c>
      <c r="F115" s="23" t="s">
        <v>28</v>
      </c>
      <c r="G115" s="23" t="s">
        <v>49</v>
      </c>
      <c r="H115" s="23" t="s">
        <v>49</v>
      </c>
      <c r="I115" s="23" t="s">
        <v>50</v>
      </c>
      <c r="J115" s="15">
        <v>39.04</v>
      </c>
      <c r="K115" s="15">
        <v>24</v>
      </c>
      <c r="L115" s="15">
        <v>1.6266666666666667</v>
      </c>
      <c r="M115" s="15">
        <f>15/1.2</f>
        <v>12.5</v>
      </c>
      <c r="N115" s="15" t="s">
        <v>32</v>
      </c>
      <c r="O115" s="16">
        <f t="shared" ref="O115" si="91">+J115*M115</f>
        <v>488</v>
      </c>
      <c r="P115" s="17">
        <v>0</v>
      </c>
      <c r="Q115" s="17">
        <f t="shared" ref="Q115" si="92">+J115*P115</f>
        <v>0</v>
      </c>
      <c r="R115" s="17">
        <f t="shared" ref="R115" si="93">+O115-Q115</f>
        <v>488</v>
      </c>
      <c r="S115" s="17">
        <f t="shared" ref="S115" si="94">+R115*1</f>
        <v>488</v>
      </c>
      <c r="T115" s="17">
        <f>+R115-S115</f>
        <v>0</v>
      </c>
      <c r="U115" s="17"/>
      <c r="V115" s="20"/>
      <c r="W115" s="23"/>
      <c r="X115" s="23" t="s">
        <v>33</v>
      </c>
    </row>
    <row r="116" spans="1:24" x14ac:dyDescent="0.25">
      <c r="A116" s="21">
        <v>45203</v>
      </c>
      <c r="B116" s="22" t="s">
        <v>326</v>
      </c>
      <c r="C116" s="22" t="s">
        <v>327</v>
      </c>
      <c r="D116" s="22" t="s">
        <v>295</v>
      </c>
      <c r="E116" s="22">
        <v>1972</v>
      </c>
      <c r="F116" s="23" t="s">
        <v>37</v>
      </c>
      <c r="G116" s="23" t="s">
        <v>29</v>
      </c>
      <c r="H116" s="23" t="s">
        <v>43</v>
      </c>
      <c r="I116" s="23" t="s">
        <v>44</v>
      </c>
      <c r="J116" s="15">
        <v>38.1</v>
      </c>
      <c r="K116" s="15">
        <v>25</v>
      </c>
      <c r="L116" s="15">
        <v>1.524</v>
      </c>
      <c r="M116" s="15">
        <v>46</v>
      </c>
      <c r="N116" s="15" t="s">
        <v>32</v>
      </c>
      <c r="O116" s="17">
        <f>J116*M116</f>
        <v>1752.6000000000001</v>
      </c>
      <c r="P116" s="17">
        <v>0</v>
      </c>
      <c r="Q116" s="17">
        <f>J116*P116</f>
        <v>0</v>
      </c>
      <c r="R116" s="17">
        <f>O116-Q116</f>
        <v>1752.6000000000001</v>
      </c>
      <c r="S116" s="17">
        <f>R116*1</f>
        <v>1752.6000000000001</v>
      </c>
      <c r="T116" s="17">
        <f>R116-S116</f>
        <v>0</v>
      </c>
      <c r="U116" s="17"/>
      <c r="V116" s="20"/>
      <c r="W116" s="23"/>
      <c r="X116" s="23" t="s">
        <v>33</v>
      </c>
    </row>
    <row r="117" spans="1:24" x14ac:dyDescent="0.25">
      <c r="A117" s="21">
        <v>45203</v>
      </c>
      <c r="B117" s="22" t="s">
        <v>328</v>
      </c>
      <c r="C117" s="22" t="s">
        <v>329</v>
      </c>
      <c r="D117" s="22" t="s">
        <v>42</v>
      </c>
      <c r="E117" s="22" t="s">
        <v>304</v>
      </c>
      <c r="F117" s="23" t="s">
        <v>28</v>
      </c>
      <c r="G117" s="23" t="s">
        <v>29</v>
      </c>
      <c r="H117" s="23" t="s">
        <v>38</v>
      </c>
      <c r="I117" s="23" t="s">
        <v>39</v>
      </c>
      <c r="J117" s="15">
        <v>43.02</v>
      </c>
      <c r="K117" s="15">
        <v>25</v>
      </c>
      <c r="L117" s="15">
        <v>1.7208000000000001</v>
      </c>
      <c r="M117" s="15">
        <v>45</v>
      </c>
      <c r="N117" s="15" t="s">
        <v>75</v>
      </c>
      <c r="O117" s="17">
        <f>+J117*M117</f>
        <v>1935.9</v>
      </c>
      <c r="P117" s="17">
        <v>0</v>
      </c>
      <c r="Q117" s="17">
        <f>+J117*P117</f>
        <v>0</v>
      </c>
      <c r="R117" s="17">
        <f>+O117-Q117</f>
        <v>1935.9</v>
      </c>
      <c r="S117" s="17">
        <f>R117*0</f>
        <v>0</v>
      </c>
      <c r="T117" s="17">
        <f t="shared" ref="T117" si="95">R117-S117</f>
        <v>1935.9</v>
      </c>
      <c r="U117" s="20"/>
      <c r="V117" s="20"/>
      <c r="W117" s="23" t="s">
        <v>45</v>
      </c>
      <c r="X117" s="23" t="s">
        <v>33</v>
      </c>
    </row>
    <row r="118" spans="1:24" x14ac:dyDescent="0.25">
      <c r="A118" s="21">
        <v>45203</v>
      </c>
      <c r="B118" s="22" t="s">
        <v>330</v>
      </c>
      <c r="C118" s="22" t="s">
        <v>331</v>
      </c>
      <c r="D118" s="22" t="s">
        <v>100</v>
      </c>
      <c r="E118" s="22" t="s">
        <v>304</v>
      </c>
      <c r="F118" s="23" t="s">
        <v>28</v>
      </c>
      <c r="G118" s="23" t="s">
        <v>29</v>
      </c>
      <c r="H118" s="23" t="s">
        <v>43</v>
      </c>
      <c r="I118" s="23" t="s">
        <v>44</v>
      </c>
      <c r="J118" s="15">
        <v>7.8</v>
      </c>
      <c r="K118" s="15">
        <v>5</v>
      </c>
      <c r="L118" s="15">
        <v>1.56</v>
      </c>
      <c r="M118" s="15">
        <f>46/1.2</f>
        <v>38.333333333333336</v>
      </c>
      <c r="N118" s="15" t="s">
        <v>32</v>
      </c>
      <c r="O118" s="16">
        <f>+J118*M118</f>
        <v>299</v>
      </c>
      <c r="P118" s="17">
        <v>0</v>
      </c>
      <c r="Q118" s="17">
        <f>+J118*P118</f>
        <v>0</v>
      </c>
      <c r="R118" s="17">
        <f t="shared" ref="R118" si="96">+O118-Q118</f>
        <v>299</v>
      </c>
      <c r="S118" s="17">
        <f>+R118*1</f>
        <v>299</v>
      </c>
      <c r="T118" s="17">
        <f>+R118-S118</f>
        <v>0</v>
      </c>
      <c r="U118" s="17"/>
      <c r="V118" s="20"/>
      <c r="W118" s="23"/>
      <c r="X118" s="23" t="s">
        <v>33</v>
      </c>
    </row>
    <row r="119" spans="1:24" x14ac:dyDescent="0.25">
      <c r="A119" s="21">
        <v>45203</v>
      </c>
      <c r="B119" s="22" t="s">
        <v>332</v>
      </c>
      <c r="C119" s="22" t="s">
        <v>333</v>
      </c>
      <c r="D119" s="22" t="s">
        <v>89</v>
      </c>
      <c r="E119" s="22" t="s">
        <v>304</v>
      </c>
      <c r="F119" s="23" t="s">
        <v>28</v>
      </c>
      <c r="G119" s="23" t="s">
        <v>29</v>
      </c>
      <c r="H119" s="23" t="s">
        <v>38</v>
      </c>
      <c r="I119" s="23" t="s">
        <v>39</v>
      </c>
      <c r="J119" s="15">
        <v>45.12</v>
      </c>
      <c r="K119" s="15">
        <v>25</v>
      </c>
      <c r="L119" s="15">
        <v>1.8048</v>
      </c>
      <c r="M119" s="15">
        <v>45</v>
      </c>
      <c r="N119" s="15" t="s">
        <v>75</v>
      </c>
      <c r="O119" s="17">
        <f>+J119*M119</f>
        <v>2030.3999999999999</v>
      </c>
      <c r="P119" s="17">
        <v>0</v>
      </c>
      <c r="Q119" s="17">
        <f>+J119*P119</f>
        <v>0</v>
      </c>
      <c r="R119" s="17">
        <f>+O119-Q119</f>
        <v>2030.3999999999999</v>
      </c>
      <c r="S119" s="17">
        <f>R119*0</f>
        <v>0</v>
      </c>
      <c r="T119" s="17">
        <f t="shared" ref="T119" si="97">R119-S119</f>
        <v>2030.3999999999999</v>
      </c>
      <c r="U119" s="17"/>
      <c r="V119" s="20"/>
      <c r="W119" s="23" t="s">
        <v>79</v>
      </c>
      <c r="X119" s="23" t="s">
        <v>33</v>
      </c>
    </row>
    <row r="120" spans="1:24" x14ac:dyDescent="0.25">
      <c r="A120" s="21">
        <v>45203</v>
      </c>
      <c r="B120" s="22" t="s">
        <v>334</v>
      </c>
      <c r="C120" s="22" t="s">
        <v>335</v>
      </c>
      <c r="D120" s="22" t="s">
        <v>78</v>
      </c>
      <c r="E120" s="22" t="s">
        <v>304</v>
      </c>
      <c r="F120" s="23" t="s">
        <v>28</v>
      </c>
      <c r="G120" s="23" t="s">
        <v>29</v>
      </c>
      <c r="H120" s="23" t="s">
        <v>43</v>
      </c>
      <c r="I120" s="23" t="s">
        <v>44</v>
      </c>
      <c r="J120" s="15">
        <v>39.6</v>
      </c>
      <c r="K120" s="15">
        <v>25</v>
      </c>
      <c r="L120" s="15">
        <v>1.5840000000000001</v>
      </c>
      <c r="M120" s="15">
        <f>46/1.2</f>
        <v>38.333333333333336</v>
      </c>
      <c r="N120" s="15" t="s">
        <v>32</v>
      </c>
      <c r="O120" s="16">
        <f>+J120*M120</f>
        <v>1518.0000000000002</v>
      </c>
      <c r="P120" s="17">
        <v>0</v>
      </c>
      <c r="Q120" s="17">
        <f>+J120*P120</f>
        <v>0</v>
      </c>
      <c r="R120" s="17">
        <f t="shared" ref="R120" si="98">+O120-Q120</f>
        <v>1518.0000000000002</v>
      </c>
      <c r="S120" s="17">
        <f>+R120*1</f>
        <v>1518.0000000000002</v>
      </c>
      <c r="T120" s="17">
        <f>+R120-S120</f>
        <v>0</v>
      </c>
      <c r="U120" s="17"/>
      <c r="V120" s="17"/>
      <c r="W120" s="23" t="s">
        <v>79</v>
      </c>
      <c r="X120" s="23" t="s">
        <v>33</v>
      </c>
    </row>
    <row r="121" spans="1:24" x14ac:dyDescent="0.25">
      <c r="A121" s="21">
        <v>45204</v>
      </c>
      <c r="B121" s="22" t="s">
        <v>336</v>
      </c>
      <c r="C121" s="22" t="s">
        <v>337</v>
      </c>
      <c r="D121" s="22" t="s">
        <v>121</v>
      </c>
      <c r="E121" s="22">
        <v>1973</v>
      </c>
      <c r="F121" s="23" t="s">
        <v>37</v>
      </c>
      <c r="G121" s="23" t="s">
        <v>29</v>
      </c>
      <c r="H121" s="23" t="s">
        <v>38</v>
      </c>
      <c r="I121" s="23" t="s">
        <v>39</v>
      </c>
      <c r="J121" s="15">
        <v>41.74</v>
      </c>
      <c r="K121" s="15">
        <v>25</v>
      </c>
      <c r="L121" s="15">
        <v>1.6696</v>
      </c>
      <c r="M121" s="15">
        <v>43</v>
      </c>
      <c r="N121" s="15" t="s">
        <v>32</v>
      </c>
      <c r="O121" s="17">
        <f>J121*M121</f>
        <v>1794.8200000000002</v>
      </c>
      <c r="P121" s="17">
        <v>0</v>
      </c>
      <c r="Q121" s="17">
        <f>J121*P121</f>
        <v>0</v>
      </c>
      <c r="R121" s="17">
        <f>O121-Q121</f>
        <v>1794.8200000000002</v>
      </c>
      <c r="S121" s="17">
        <f>R121*1</f>
        <v>1794.8200000000002</v>
      </c>
      <c r="T121" s="17">
        <f>R121-S121</f>
        <v>0</v>
      </c>
      <c r="U121" s="17"/>
      <c r="V121" s="20"/>
      <c r="W121" s="23"/>
      <c r="X121" s="23" t="s">
        <v>33</v>
      </c>
    </row>
    <row r="122" spans="1:24" x14ac:dyDescent="0.25">
      <c r="A122" s="21">
        <v>45204</v>
      </c>
      <c r="B122" s="22" t="s">
        <v>338</v>
      </c>
      <c r="C122" s="22" t="s">
        <v>339</v>
      </c>
      <c r="D122" s="22" t="s">
        <v>36</v>
      </c>
      <c r="E122" s="22">
        <v>1974</v>
      </c>
      <c r="F122" s="23" t="s">
        <v>37</v>
      </c>
      <c r="G122" s="23" t="s">
        <v>29</v>
      </c>
      <c r="H122" s="23" t="s">
        <v>38</v>
      </c>
      <c r="I122" s="23" t="s">
        <v>39</v>
      </c>
      <c r="J122" s="15">
        <v>43.24</v>
      </c>
      <c r="K122" s="15">
        <v>25</v>
      </c>
      <c r="L122" s="15">
        <v>1.7296</v>
      </c>
      <c r="M122" s="15">
        <v>43</v>
      </c>
      <c r="N122" s="15" t="s">
        <v>32</v>
      </c>
      <c r="O122" s="17">
        <f>J122*M122</f>
        <v>1859.3200000000002</v>
      </c>
      <c r="P122" s="17">
        <v>0</v>
      </c>
      <c r="Q122" s="17">
        <f>J122*P122</f>
        <v>0</v>
      </c>
      <c r="R122" s="17">
        <f>O122-Q122</f>
        <v>1859.3200000000002</v>
      </c>
      <c r="S122" s="17">
        <f>R122*1</f>
        <v>1859.3200000000002</v>
      </c>
      <c r="T122" s="17">
        <f>R122-S122</f>
        <v>0</v>
      </c>
      <c r="U122" s="17"/>
      <c r="V122" s="17"/>
      <c r="W122" s="23"/>
      <c r="X122" s="23" t="s">
        <v>33</v>
      </c>
    </row>
    <row r="123" spans="1:24" x14ac:dyDescent="0.25">
      <c r="A123" s="21">
        <v>45204</v>
      </c>
      <c r="B123" s="22" t="s">
        <v>340</v>
      </c>
      <c r="C123" s="22" t="s">
        <v>341</v>
      </c>
      <c r="D123" s="22" t="s">
        <v>42</v>
      </c>
      <c r="E123" s="22" t="s">
        <v>27</v>
      </c>
      <c r="F123" s="23" t="s">
        <v>28</v>
      </c>
      <c r="G123" s="23" t="s">
        <v>29</v>
      </c>
      <c r="H123" s="23" t="s">
        <v>43</v>
      </c>
      <c r="I123" s="23" t="s">
        <v>44</v>
      </c>
      <c r="J123" s="15">
        <v>38.04</v>
      </c>
      <c r="K123" s="15">
        <v>25</v>
      </c>
      <c r="L123" s="15">
        <v>1.5216000000000001</v>
      </c>
      <c r="M123" s="15">
        <f>46/1.2</f>
        <v>38.333333333333336</v>
      </c>
      <c r="N123" s="15" t="s">
        <v>32</v>
      </c>
      <c r="O123" s="16">
        <f>+J123*M123</f>
        <v>1458.2</v>
      </c>
      <c r="P123" s="17">
        <v>0</v>
      </c>
      <c r="Q123" s="17">
        <f>+J123*P123</f>
        <v>0</v>
      </c>
      <c r="R123" s="17">
        <f t="shared" ref="R123:R125" si="99">+O123-Q123</f>
        <v>1458.2</v>
      </c>
      <c r="S123" s="17">
        <f>+R123*1</f>
        <v>1458.2</v>
      </c>
      <c r="T123" s="17">
        <f>+R123-S123</f>
        <v>0</v>
      </c>
      <c r="U123" s="20"/>
      <c r="V123" s="20"/>
      <c r="W123" s="23" t="s">
        <v>45</v>
      </c>
      <c r="X123" s="23" t="s">
        <v>33</v>
      </c>
    </row>
    <row r="124" spans="1:24" x14ac:dyDescent="0.25">
      <c r="A124" s="21">
        <v>45204</v>
      </c>
      <c r="B124" s="22" t="s">
        <v>342</v>
      </c>
      <c r="C124" s="22" t="s">
        <v>343</v>
      </c>
      <c r="D124" s="22" t="s">
        <v>105</v>
      </c>
      <c r="E124" s="22">
        <v>342</v>
      </c>
      <c r="F124" s="23" t="s">
        <v>106</v>
      </c>
      <c r="G124" s="23" t="s">
        <v>29</v>
      </c>
      <c r="H124" s="23" t="s">
        <v>43</v>
      </c>
      <c r="I124" s="23" t="s">
        <v>44</v>
      </c>
      <c r="J124" s="15">
        <v>38.44</v>
      </c>
      <c r="K124" s="15">
        <v>25</v>
      </c>
      <c r="L124" s="15">
        <v>1.5375999999999999</v>
      </c>
      <c r="M124" s="15" t="s">
        <v>32</v>
      </c>
      <c r="N124" s="15">
        <v>71</v>
      </c>
      <c r="O124" s="16">
        <f t="shared" ref="O124" si="100">+K124*N124</f>
        <v>1775</v>
      </c>
      <c r="P124" s="17">
        <v>0</v>
      </c>
      <c r="Q124" s="17">
        <f t="shared" ref="Q124" si="101">+K124*P124</f>
        <v>0</v>
      </c>
      <c r="R124" s="17">
        <f t="shared" si="99"/>
        <v>1775</v>
      </c>
      <c r="S124" s="17">
        <f>+R124*0</f>
        <v>0</v>
      </c>
      <c r="T124" s="17">
        <f t="shared" ref="T124" si="102">+R124-S124</f>
        <v>1775</v>
      </c>
      <c r="U124" s="20"/>
      <c r="V124" s="17"/>
      <c r="W124" s="23"/>
      <c r="X124" s="23" t="s">
        <v>33</v>
      </c>
    </row>
    <row r="125" spans="1:24" x14ac:dyDescent="0.25">
      <c r="A125" s="21">
        <v>45204</v>
      </c>
      <c r="B125" s="22" t="s">
        <v>344</v>
      </c>
      <c r="C125" s="22" t="s">
        <v>345</v>
      </c>
      <c r="D125" s="22" t="s">
        <v>140</v>
      </c>
      <c r="E125" s="22" t="s">
        <v>27</v>
      </c>
      <c r="F125" s="23" t="s">
        <v>28</v>
      </c>
      <c r="G125" s="23" t="s">
        <v>29</v>
      </c>
      <c r="H125" s="23" t="s">
        <v>43</v>
      </c>
      <c r="I125" s="23" t="s">
        <v>44</v>
      </c>
      <c r="J125" s="15">
        <v>37.840000000000003</v>
      </c>
      <c r="K125" s="15">
        <v>25</v>
      </c>
      <c r="L125" s="15">
        <v>1.5136000000000001</v>
      </c>
      <c r="M125" s="15">
        <f>46/1.2</f>
        <v>38.333333333333336</v>
      </c>
      <c r="N125" s="15" t="s">
        <v>32</v>
      </c>
      <c r="O125" s="16">
        <f>+J125*M125</f>
        <v>1450.5333333333335</v>
      </c>
      <c r="P125" s="17">
        <v>0</v>
      </c>
      <c r="Q125" s="17">
        <f>+J125*P125</f>
        <v>0</v>
      </c>
      <c r="R125" s="17">
        <f t="shared" si="99"/>
        <v>1450.5333333333335</v>
      </c>
      <c r="S125" s="17">
        <f>+R125*1</f>
        <v>1450.5333333333335</v>
      </c>
      <c r="T125" s="17">
        <f>+R125-S125</f>
        <v>0</v>
      </c>
      <c r="U125" s="20"/>
      <c r="V125" s="20"/>
      <c r="W125" s="23" t="s">
        <v>45</v>
      </c>
      <c r="X125" s="23" t="s">
        <v>33</v>
      </c>
    </row>
    <row r="126" spans="1:24" x14ac:dyDescent="0.25">
      <c r="A126" s="21">
        <v>45204</v>
      </c>
      <c r="B126" s="22" t="s">
        <v>346</v>
      </c>
      <c r="C126" s="22" t="s">
        <v>347</v>
      </c>
      <c r="D126" s="22" t="s">
        <v>348</v>
      </c>
      <c r="E126" s="22">
        <v>602</v>
      </c>
      <c r="F126" s="23" t="s">
        <v>241</v>
      </c>
      <c r="G126" s="23" t="s">
        <v>55</v>
      </c>
      <c r="H126" s="23" t="s">
        <v>322</v>
      </c>
      <c r="I126" s="23" t="s">
        <v>323</v>
      </c>
      <c r="J126" s="15">
        <v>42.56</v>
      </c>
      <c r="K126" s="15">
        <v>25</v>
      </c>
      <c r="L126" s="15">
        <v>1.7024000000000001</v>
      </c>
      <c r="M126" s="15" t="s">
        <v>32</v>
      </c>
      <c r="N126" s="15">
        <v>52</v>
      </c>
      <c r="O126" s="16">
        <f>K126*N126</f>
        <v>1300</v>
      </c>
      <c r="P126" s="17">
        <v>0</v>
      </c>
      <c r="Q126" s="17">
        <f>K126*P126</f>
        <v>0</v>
      </c>
      <c r="R126" s="17">
        <f>O126-Q126</f>
        <v>1300</v>
      </c>
      <c r="S126" s="17">
        <f>R126*1</f>
        <v>1300</v>
      </c>
      <c r="T126" s="17">
        <f>R126-S126</f>
        <v>0</v>
      </c>
      <c r="U126" s="17"/>
      <c r="V126" s="17"/>
      <c r="W126" s="23"/>
      <c r="X126" s="23" t="s">
        <v>33</v>
      </c>
    </row>
    <row r="127" spans="1:24" x14ac:dyDescent="0.25">
      <c r="A127" s="21">
        <v>45204</v>
      </c>
      <c r="B127" s="22" t="s">
        <v>349</v>
      </c>
      <c r="C127" s="22" t="s">
        <v>350</v>
      </c>
      <c r="D127" s="22" t="s">
        <v>240</v>
      </c>
      <c r="E127" s="22">
        <v>587</v>
      </c>
      <c r="F127" s="23" t="s">
        <v>241</v>
      </c>
      <c r="G127" s="23" t="s">
        <v>55</v>
      </c>
      <c r="H127" s="23" t="s">
        <v>322</v>
      </c>
      <c r="I127" s="23" t="s">
        <v>323</v>
      </c>
      <c r="J127" s="15">
        <v>40.5</v>
      </c>
      <c r="K127" s="15">
        <v>25</v>
      </c>
      <c r="L127" s="15">
        <v>1.62</v>
      </c>
      <c r="M127" s="15" t="s">
        <v>32</v>
      </c>
      <c r="N127" s="15">
        <v>52</v>
      </c>
      <c r="O127" s="16">
        <f>K127*N127</f>
        <v>1300</v>
      </c>
      <c r="P127" s="17">
        <v>0</v>
      </c>
      <c r="Q127" s="17">
        <f>K127*P127</f>
        <v>0</v>
      </c>
      <c r="R127" s="17">
        <f>O127-Q127</f>
        <v>1300</v>
      </c>
      <c r="S127" s="17">
        <f>R127*1</f>
        <v>1300</v>
      </c>
      <c r="T127" s="17">
        <f>R127-S127</f>
        <v>0</v>
      </c>
      <c r="U127" s="20"/>
      <c r="V127" s="20"/>
      <c r="W127" s="23"/>
      <c r="X127" s="23" t="s">
        <v>33</v>
      </c>
    </row>
    <row r="128" spans="1:24" x14ac:dyDescent="0.25">
      <c r="A128" s="21">
        <v>45204</v>
      </c>
      <c r="B128" s="22" t="s">
        <v>351</v>
      </c>
      <c r="C128" s="22" t="s">
        <v>352</v>
      </c>
      <c r="D128" s="22" t="s">
        <v>118</v>
      </c>
      <c r="E128" s="22">
        <v>352</v>
      </c>
      <c r="F128" s="23" t="s">
        <v>106</v>
      </c>
      <c r="G128" s="23" t="s">
        <v>29</v>
      </c>
      <c r="H128" s="23" t="s">
        <v>38</v>
      </c>
      <c r="I128" s="23" t="s">
        <v>39</v>
      </c>
      <c r="J128" s="15">
        <v>42.78</v>
      </c>
      <c r="K128" s="15">
        <v>25</v>
      </c>
      <c r="L128" s="15">
        <v>1.7112000000000001</v>
      </c>
      <c r="M128" s="15" t="s">
        <v>32</v>
      </c>
      <c r="N128" s="15">
        <v>70</v>
      </c>
      <c r="O128" s="16">
        <f t="shared" ref="O128:O129" si="103">+K128*N128</f>
        <v>1750</v>
      </c>
      <c r="P128" s="17">
        <v>0</v>
      </c>
      <c r="Q128" s="17">
        <f t="shared" ref="Q128:Q129" si="104">+K128*P128</f>
        <v>0</v>
      </c>
      <c r="R128" s="17">
        <f t="shared" ref="R128:R131" si="105">+O128-Q128</f>
        <v>1750</v>
      </c>
      <c r="S128" s="17">
        <f>+R128*0</f>
        <v>0</v>
      </c>
      <c r="T128" s="17">
        <f t="shared" ref="T128:T129" si="106">+R128-S128</f>
        <v>1750</v>
      </c>
      <c r="U128" s="17"/>
      <c r="V128" s="17"/>
      <c r="W128" s="23"/>
      <c r="X128" s="23" t="s">
        <v>33</v>
      </c>
    </row>
    <row r="129" spans="1:24" x14ac:dyDescent="0.25">
      <c r="A129" s="21">
        <v>45204</v>
      </c>
      <c r="B129" s="22" t="s">
        <v>353</v>
      </c>
      <c r="C129" s="22" t="s">
        <v>354</v>
      </c>
      <c r="D129" s="22" t="s">
        <v>128</v>
      </c>
      <c r="E129" s="22">
        <v>348</v>
      </c>
      <c r="F129" s="23" t="s">
        <v>106</v>
      </c>
      <c r="G129" s="23" t="s">
        <v>29</v>
      </c>
      <c r="H129" s="23" t="s">
        <v>43</v>
      </c>
      <c r="I129" s="23" t="s">
        <v>44</v>
      </c>
      <c r="J129" s="15">
        <v>38.619999999999997</v>
      </c>
      <c r="K129" s="15">
        <v>25</v>
      </c>
      <c r="L129" s="15">
        <v>1.5448</v>
      </c>
      <c r="M129" s="15" t="s">
        <v>32</v>
      </c>
      <c r="N129" s="15">
        <v>71</v>
      </c>
      <c r="O129" s="16">
        <f t="shared" si="103"/>
        <v>1775</v>
      </c>
      <c r="P129" s="17">
        <v>0</v>
      </c>
      <c r="Q129" s="17">
        <f t="shared" si="104"/>
        <v>0</v>
      </c>
      <c r="R129" s="17">
        <f t="shared" si="105"/>
        <v>1775</v>
      </c>
      <c r="S129" s="17">
        <f>+R129*0</f>
        <v>0</v>
      </c>
      <c r="T129" s="17">
        <f t="shared" si="106"/>
        <v>1775</v>
      </c>
      <c r="U129" s="17"/>
      <c r="V129" s="17"/>
      <c r="W129" s="23"/>
      <c r="X129" s="23" t="s">
        <v>33</v>
      </c>
    </row>
    <row r="130" spans="1:24" x14ac:dyDescent="0.25">
      <c r="A130" s="21">
        <v>45204</v>
      </c>
      <c r="B130" s="22" t="s">
        <v>355</v>
      </c>
      <c r="C130" s="22" t="s">
        <v>356</v>
      </c>
      <c r="D130" s="22" t="s">
        <v>71</v>
      </c>
      <c r="E130" s="22" t="s">
        <v>27</v>
      </c>
      <c r="F130" s="23" t="s">
        <v>28</v>
      </c>
      <c r="G130" s="23" t="s">
        <v>49</v>
      </c>
      <c r="H130" s="23" t="s">
        <v>49</v>
      </c>
      <c r="I130" s="23" t="s">
        <v>50</v>
      </c>
      <c r="J130" s="15">
        <v>40.42</v>
      </c>
      <c r="K130" s="15">
        <v>25</v>
      </c>
      <c r="L130" s="15">
        <v>1.6168</v>
      </c>
      <c r="M130" s="15">
        <f>15/1.2</f>
        <v>12.5</v>
      </c>
      <c r="N130" s="15" t="s">
        <v>32</v>
      </c>
      <c r="O130" s="16">
        <f t="shared" ref="O130" si="107">+J130*M130</f>
        <v>505.25</v>
      </c>
      <c r="P130" s="17">
        <v>0</v>
      </c>
      <c r="Q130" s="17">
        <f t="shared" ref="Q130" si="108">+J130*P130</f>
        <v>0</v>
      </c>
      <c r="R130" s="17">
        <f t="shared" si="105"/>
        <v>505.25</v>
      </c>
      <c r="S130" s="17">
        <f t="shared" ref="S130:S131" si="109">+R130*1</f>
        <v>505.25</v>
      </c>
      <c r="T130" s="17">
        <f>+R130-S130</f>
        <v>0</v>
      </c>
      <c r="U130" s="20"/>
      <c r="V130" s="17"/>
      <c r="W130" s="23" t="s">
        <v>51</v>
      </c>
      <c r="X130" s="23" t="s">
        <v>33</v>
      </c>
    </row>
    <row r="131" spans="1:24" x14ac:dyDescent="0.25">
      <c r="A131" s="21">
        <v>45204</v>
      </c>
      <c r="B131" s="22" t="s">
        <v>357</v>
      </c>
      <c r="C131" s="22" t="s">
        <v>358</v>
      </c>
      <c r="D131" s="22" t="s">
        <v>359</v>
      </c>
      <c r="E131" s="22"/>
      <c r="F131" s="23" t="s">
        <v>155</v>
      </c>
      <c r="G131" s="23" t="s">
        <v>29</v>
      </c>
      <c r="H131" s="23" t="s">
        <v>38</v>
      </c>
      <c r="I131" s="23" t="s">
        <v>39</v>
      </c>
      <c r="J131" s="15">
        <v>45.32</v>
      </c>
      <c r="K131" s="15">
        <v>28</v>
      </c>
      <c r="L131" s="15">
        <v>1.6185714285714285</v>
      </c>
      <c r="M131" s="15">
        <v>83</v>
      </c>
      <c r="N131" s="15" t="s">
        <v>75</v>
      </c>
      <c r="O131" s="16">
        <f t="shared" ref="O131" si="110">J131*M131</f>
        <v>3761.56</v>
      </c>
      <c r="P131" s="17">
        <v>38</v>
      </c>
      <c r="Q131" s="17">
        <f t="shared" ref="Q131" si="111">J131*P131</f>
        <v>1722.16</v>
      </c>
      <c r="R131" s="17">
        <f t="shared" si="105"/>
        <v>2039.3999999999999</v>
      </c>
      <c r="S131" s="17">
        <f t="shared" si="109"/>
        <v>2039.3999999999999</v>
      </c>
      <c r="T131" s="17">
        <f t="shared" ref="T131" si="112">+R131-S131</f>
        <v>0</v>
      </c>
      <c r="U131" s="17">
        <f t="shared" ref="U131" si="113">J131*36</f>
        <v>1631.52</v>
      </c>
      <c r="V131" s="20"/>
      <c r="W131" s="23" t="s">
        <v>85</v>
      </c>
      <c r="X131" s="23" t="s">
        <v>156</v>
      </c>
    </row>
    <row r="132" spans="1:24" x14ac:dyDescent="0.25">
      <c r="A132" s="21">
        <v>45204</v>
      </c>
      <c r="B132" s="22" t="s">
        <v>360</v>
      </c>
      <c r="C132" s="22" t="s">
        <v>361</v>
      </c>
      <c r="D132" s="22" t="s">
        <v>82</v>
      </c>
      <c r="E132" s="22"/>
      <c r="F132" s="23" t="s">
        <v>155</v>
      </c>
      <c r="G132" s="23" t="s">
        <v>29</v>
      </c>
      <c r="H132" s="23" t="s">
        <v>43</v>
      </c>
      <c r="I132" s="23" t="s">
        <v>44</v>
      </c>
      <c r="J132" s="15">
        <v>43.18</v>
      </c>
      <c r="K132" s="15">
        <v>29</v>
      </c>
      <c r="L132" s="15">
        <v>1.4889655172413794</v>
      </c>
      <c r="M132" s="15">
        <v>90</v>
      </c>
      <c r="N132" s="15" t="s">
        <v>75</v>
      </c>
      <c r="O132" s="16">
        <f>J132*M132</f>
        <v>3886.2</v>
      </c>
      <c r="P132" s="17">
        <v>43</v>
      </c>
      <c r="Q132" s="17">
        <f>J132*P132</f>
        <v>1856.74</v>
      </c>
      <c r="R132" s="17">
        <f>+O132-Q132</f>
        <v>2029.4599999999998</v>
      </c>
      <c r="S132" s="17">
        <f>+R132*1</f>
        <v>2029.4599999999998</v>
      </c>
      <c r="T132" s="17">
        <f>+R132-S132</f>
        <v>0</v>
      </c>
      <c r="U132" s="17">
        <f>J132*40</f>
        <v>1727.2</v>
      </c>
      <c r="V132" s="17"/>
      <c r="W132" s="23" t="s">
        <v>85</v>
      </c>
      <c r="X132" s="23" t="s">
        <v>362</v>
      </c>
    </row>
    <row r="133" spans="1:24" x14ac:dyDescent="0.25">
      <c r="A133" s="21">
        <v>45204</v>
      </c>
      <c r="B133" s="22" t="s">
        <v>363</v>
      </c>
      <c r="C133" s="22" t="s">
        <v>364</v>
      </c>
      <c r="D133" s="22" t="s">
        <v>48</v>
      </c>
      <c r="E133" s="22">
        <v>1975</v>
      </c>
      <c r="F133" s="23" t="s">
        <v>37</v>
      </c>
      <c r="G133" s="23" t="s">
        <v>29</v>
      </c>
      <c r="H133" s="23" t="s">
        <v>38</v>
      </c>
      <c r="I133" s="23" t="s">
        <v>39</v>
      </c>
      <c r="J133" s="15">
        <v>39.42</v>
      </c>
      <c r="K133" s="15">
        <v>25</v>
      </c>
      <c r="L133" s="15">
        <v>1.5768</v>
      </c>
      <c r="M133" s="15">
        <v>43</v>
      </c>
      <c r="N133" s="15" t="s">
        <v>32</v>
      </c>
      <c r="O133" s="17">
        <f>J133*M133</f>
        <v>1695.0600000000002</v>
      </c>
      <c r="P133" s="17">
        <v>0</v>
      </c>
      <c r="Q133" s="17">
        <f>J133*P133</f>
        <v>0</v>
      </c>
      <c r="R133" s="17">
        <f>O133-Q133</f>
        <v>1695.0600000000002</v>
      </c>
      <c r="S133" s="17">
        <f>R133*1</f>
        <v>1695.0600000000002</v>
      </c>
      <c r="T133" s="17">
        <f>R133-S133</f>
        <v>0</v>
      </c>
      <c r="U133" s="17"/>
      <c r="V133" s="17"/>
      <c r="W133" s="23"/>
      <c r="X133" s="23" t="s">
        <v>33</v>
      </c>
    </row>
    <row r="134" spans="1:24" x14ac:dyDescent="0.25">
      <c r="A134" s="21">
        <v>45204</v>
      </c>
      <c r="B134" s="22" t="s">
        <v>365</v>
      </c>
      <c r="C134" s="22" t="s">
        <v>366</v>
      </c>
      <c r="D134" s="22" t="s">
        <v>177</v>
      </c>
      <c r="E134" s="22"/>
      <c r="F134" s="23" t="s">
        <v>317</v>
      </c>
      <c r="G134" s="23" t="s">
        <v>55</v>
      </c>
      <c r="H134" s="23" t="s">
        <v>56</v>
      </c>
      <c r="I134" s="23" t="s">
        <v>84</v>
      </c>
      <c r="J134" s="15">
        <v>35.200000000000003</v>
      </c>
      <c r="K134" s="15">
        <v>22</v>
      </c>
      <c r="L134" s="15">
        <v>1.6</v>
      </c>
      <c r="M134" s="15">
        <v>75</v>
      </c>
      <c r="N134" s="15" t="s">
        <v>32</v>
      </c>
      <c r="O134" s="17">
        <f>+J134*M134</f>
        <v>2640</v>
      </c>
      <c r="P134" s="17">
        <v>39</v>
      </c>
      <c r="Q134" s="17">
        <f>+J134*P134</f>
        <v>1372.8000000000002</v>
      </c>
      <c r="R134" s="17">
        <f>+O134-Q134</f>
        <v>1267.1999999999998</v>
      </c>
      <c r="S134" s="17">
        <f>+R134*0</f>
        <v>0</v>
      </c>
      <c r="T134" s="17">
        <f>+R134-S134</f>
        <v>1267.1999999999998</v>
      </c>
      <c r="U134" s="20">
        <f>+J134*37</f>
        <v>1302.4000000000001</v>
      </c>
      <c r="V134" s="20"/>
      <c r="W134" s="23" t="s">
        <v>318</v>
      </c>
      <c r="X134" s="23" t="s">
        <v>319</v>
      </c>
    </row>
    <row r="135" spans="1:24" x14ac:dyDescent="0.25">
      <c r="A135" s="21">
        <v>45204</v>
      </c>
      <c r="B135" s="22" t="s">
        <v>367</v>
      </c>
      <c r="C135" s="22" t="s">
        <v>368</v>
      </c>
      <c r="D135" s="22" t="s">
        <v>109</v>
      </c>
      <c r="E135" s="22">
        <v>1976</v>
      </c>
      <c r="F135" s="23" t="s">
        <v>37</v>
      </c>
      <c r="G135" s="23" t="s">
        <v>29</v>
      </c>
      <c r="H135" s="23" t="s">
        <v>38</v>
      </c>
      <c r="I135" s="23" t="s">
        <v>39</v>
      </c>
      <c r="J135" s="15">
        <v>39.659999999999997</v>
      </c>
      <c r="K135" s="15">
        <v>25</v>
      </c>
      <c r="L135" s="15">
        <v>1.5863999999999998</v>
      </c>
      <c r="M135" s="15">
        <v>43</v>
      </c>
      <c r="N135" s="15" t="s">
        <v>32</v>
      </c>
      <c r="O135" s="17">
        <f>J135*M135</f>
        <v>1705.3799999999999</v>
      </c>
      <c r="P135" s="17">
        <v>0</v>
      </c>
      <c r="Q135" s="17">
        <f>J135*P135</f>
        <v>0</v>
      </c>
      <c r="R135" s="17">
        <f>O135-Q135</f>
        <v>1705.3799999999999</v>
      </c>
      <c r="S135" s="17">
        <f>R135*1</f>
        <v>1705.3799999999999</v>
      </c>
      <c r="T135" s="17">
        <f>R135-S135</f>
        <v>0</v>
      </c>
      <c r="U135" s="17"/>
      <c r="V135" s="20"/>
      <c r="W135" s="23"/>
      <c r="X135" s="23" t="s">
        <v>33</v>
      </c>
    </row>
    <row r="136" spans="1:24" x14ac:dyDescent="0.25">
      <c r="A136" s="21">
        <v>45204</v>
      </c>
      <c r="B136" s="22" t="s">
        <v>369</v>
      </c>
      <c r="C136" s="22" t="s">
        <v>370</v>
      </c>
      <c r="D136" s="22" t="s">
        <v>359</v>
      </c>
      <c r="E136" s="22"/>
      <c r="F136" s="23" t="s">
        <v>155</v>
      </c>
      <c r="G136" s="23" t="s">
        <v>29</v>
      </c>
      <c r="H136" s="23" t="s">
        <v>38</v>
      </c>
      <c r="I136" s="23" t="s">
        <v>39</v>
      </c>
      <c r="J136" s="15">
        <v>46.2</v>
      </c>
      <c r="K136" s="15">
        <v>28</v>
      </c>
      <c r="L136" s="15">
        <v>1.6500000000000001</v>
      </c>
      <c r="M136" s="15">
        <v>88</v>
      </c>
      <c r="N136" s="15" t="s">
        <v>75</v>
      </c>
      <c r="O136" s="16">
        <f t="shared" ref="O136" si="114">J136*M136</f>
        <v>4065.6000000000004</v>
      </c>
      <c r="P136" s="17">
        <v>43</v>
      </c>
      <c r="Q136" s="17">
        <f t="shared" ref="Q136" si="115">J136*P136</f>
        <v>1986.6000000000001</v>
      </c>
      <c r="R136" s="17">
        <f>+O136-Q136</f>
        <v>2079</v>
      </c>
      <c r="S136" s="17">
        <f t="shared" ref="S136" si="116">+R136*1</f>
        <v>2079</v>
      </c>
      <c r="T136" s="17">
        <f>+R136-S136</f>
        <v>0</v>
      </c>
      <c r="U136" s="17">
        <f>J136*40</f>
        <v>1848</v>
      </c>
      <c r="V136" s="20"/>
      <c r="W136" s="23" t="s">
        <v>85</v>
      </c>
      <c r="X136" s="23" t="s">
        <v>362</v>
      </c>
    </row>
    <row r="137" spans="1:24" x14ac:dyDescent="0.25">
      <c r="A137" s="21">
        <v>45204</v>
      </c>
      <c r="B137" s="22" t="s">
        <v>371</v>
      </c>
      <c r="C137" s="22" t="s">
        <v>372</v>
      </c>
      <c r="D137" s="22" t="s">
        <v>373</v>
      </c>
      <c r="E137" s="22">
        <v>1977</v>
      </c>
      <c r="F137" s="23" t="s">
        <v>37</v>
      </c>
      <c r="G137" s="23" t="s">
        <v>29</v>
      </c>
      <c r="H137" s="23" t="s">
        <v>38</v>
      </c>
      <c r="I137" s="23" t="s">
        <v>39</v>
      </c>
      <c r="J137" s="15">
        <v>43.66</v>
      </c>
      <c r="K137" s="15">
        <v>25</v>
      </c>
      <c r="L137" s="15">
        <v>1.7464</v>
      </c>
      <c r="M137" s="15">
        <v>43</v>
      </c>
      <c r="N137" s="15" t="s">
        <v>32</v>
      </c>
      <c r="O137" s="17">
        <f>J137*M137</f>
        <v>1877.3799999999999</v>
      </c>
      <c r="P137" s="17">
        <v>0</v>
      </c>
      <c r="Q137" s="17">
        <f>J137*P137</f>
        <v>0</v>
      </c>
      <c r="R137" s="17">
        <f>O137-Q137</f>
        <v>1877.3799999999999</v>
      </c>
      <c r="S137" s="17">
        <f>R137*1</f>
        <v>1877.3799999999999</v>
      </c>
      <c r="T137" s="17">
        <f>R137-S137</f>
        <v>0</v>
      </c>
      <c r="U137" s="17"/>
      <c r="V137" s="17"/>
      <c r="W137" s="23"/>
      <c r="X137" s="23" t="s">
        <v>33</v>
      </c>
    </row>
    <row r="138" spans="1:24" x14ac:dyDescent="0.25">
      <c r="A138" s="21">
        <v>45204</v>
      </c>
      <c r="B138" s="22" t="s">
        <v>374</v>
      </c>
      <c r="C138" s="22" t="s">
        <v>375</v>
      </c>
      <c r="D138" s="22" t="s">
        <v>376</v>
      </c>
      <c r="E138" s="22" t="s">
        <v>27</v>
      </c>
      <c r="F138" s="23" t="s">
        <v>28</v>
      </c>
      <c r="G138" s="23" t="s">
        <v>49</v>
      </c>
      <c r="H138" s="23" t="s">
        <v>49</v>
      </c>
      <c r="I138" s="23" t="s">
        <v>50</v>
      </c>
      <c r="J138" s="15">
        <v>14.7</v>
      </c>
      <c r="K138" s="15">
        <v>9</v>
      </c>
      <c r="L138" s="15">
        <v>1.6333333333333333</v>
      </c>
      <c r="M138" s="15">
        <f>15/1.2</f>
        <v>12.5</v>
      </c>
      <c r="N138" s="15" t="s">
        <v>32</v>
      </c>
      <c r="O138" s="16">
        <f t="shared" ref="O138:O139" si="117">+J138*M138</f>
        <v>183.75</v>
      </c>
      <c r="P138" s="17">
        <v>0</v>
      </c>
      <c r="Q138" s="17">
        <f t="shared" ref="Q138:Q139" si="118">+J138*P138</f>
        <v>0</v>
      </c>
      <c r="R138" s="17">
        <f t="shared" ref="R138:R139" si="119">+O138-Q138</f>
        <v>183.75</v>
      </c>
      <c r="S138" s="17">
        <f t="shared" ref="S138:S139" si="120">+R138*1</f>
        <v>183.75</v>
      </c>
      <c r="T138" s="17">
        <f>+R138-S138</f>
        <v>0</v>
      </c>
      <c r="U138" s="17"/>
      <c r="V138" s="17"/>
      <c r="W138" s="23"/>
      <c r="X138" s="23" t="s">
        <v>33</v>
      </c>
    </row>
    <row r="139" spans="1:24" x14ac:dyDescent="0.25">
      <c r="A139" s="21">
        <v>45204</v>
      </c>
      <c r="B139" s="22" t="s">
        <v>377</v>
      </c>
      <c r="C139" s="22" t="s">
        <v>378</v>
      </c>
      <c r="D139" s="22" t="s">
        <v>71</v>
      </c>
      <c r="E139" s="22" t="s">
        <v>27</v>
      </c>
      <c r="F139" s="23" t="s">
        <v>28</v>
      </c>
      <c r="G139" s="23" t="s">
        <v>49</v>
      </c>
      <c r="H139" s="23" t="s">
        <v>49</v>
      </c>
      <c r="I139" s="23" t="s">
        <v>50</v>
      </c>
      <c r="J139" s="15">
        <v>37.08</v>
      </c>
      <c r="K139" s="15">
        <v>25</v>
      </c>
      <c r="L139" s="15">
        <v>1.4831999999999999</v>
      </c>
      <c r="M139" s="15">
        <f>15/1.2</f>
        <v>12.5</v>
      </c>
      <c r="N139" s="15" t="s">
        <v>32</v>
      </c>
      <c r="O139" s="16">
        <f t="shared" si="117"/>
        <v>463.5</v>
      </c>
      <c r="P139" s="17">
        <v>0</v>
      </c>
      <c r="Q139" s="17">
        <f t="shared" si="118"/>
        <v>0</v>
      </c>
      <c r="R139" s="17">
        <f t="shared" si="119"/>
        <v>463.5</v>
      </c>
      <c r="S139" s="17">
        <f t="shared" si="120"/>
        <v>463.5</v>
      </c>
      <c r="T139" s="17">
        <f>+R139-S139</f>
        <v>0</v>
      </c>
      <c r="U139" s="17"/>
      <c r="V139" s="20"/>
      <c r="W139" s="23" t="s">
        <v>51</v>
      </c>
      <c r="X139" s="23" t="s">
        <v>33</v>
      </c>
    </row>
    <row r="140" spans="1:24" x14ac:dyDescent="0.25">
      <c r="A140" s="21">
        <v>45204</v>
      </c>
      <c r="B140" s="22" t="s">
        <v>379</v>
      </c>
      <c r="C140" s="22" t="s">
        <v>380</v>
      </c>
      <c r="D140" s="22" t="s">
        <v>100</v>
      </c>
      <c r="E140" s="22" t="s">
        <v>27</v>
      </c>
      <c r="F140" s="23" t="s">
        <v>28</v>
      </c>
      <c r="G140" s="23" t="s">
        <v>29</v>
      </c>
      <c r="H140" s="23" t="s">
        <v>38</v>
      </c>
      <c r="I140" s="23" t="s">
        <v>39</v>
      </c>
      <c r="J140" s="15">
        <v>4.5999999999999996</v>
      </c>
      <c r="K140" s="15">
        <v>3</v>
      </c>
      <c r="L140" s="15">
        <v>1.5333333333333332</v>
      </c>
      <c r="M140" s="15">
        <v>45</v>
      </c>
      <c r="N140" s="15" t="s">
        <v>75</v>
      </c>
      <c r="O140" s="17">
        <f>+J140*M140</f>
        <v>206.99999999999997</v>
      </c>
      <c r="P140" s="17">
        <v>0</v>
      </c>
      <c r="Q140" s="17">
        <f>+J140*P140</f>
        <v>0</v>
      </c>
      <c r="R140" s="17">
        <f>+O140-Q140</f>
        <v>206.99999999999997</v>
      </c>
      <c r="S140" s="17">
        <f>R140*0</f>
        <v>0</v>
      </c>
      <c r="T140" s="17">
        <f t="shared" ref="T140" si="121">R140-S140</f>
        <v>206.99999999999997</v>
      </c>
      <c r="U140" s="17"/>
      <c r="V140" s="17"/>
      <c r="W140" s="23"/>
      <c r="X140" s="23" t="s">
        <v>33</v>
      </c>
    </row>
    <row r="141" spans="1:24" x14ac:dyDescent="0.25">
      <c r="A141" s="21">
        <v>45204</v>
      </c>
      <c r="B141" s="22" t="s">
        <v>381</v>
      </c>
      <c r="C141" s="22" t="s">
        <v>382</v>
      </c>
      <c r="D141" s="22" t="s">
        <v>348</v>
      </c>
      <c r="E141" s="22">
        <v>603</v>
      </c>
      <c r="F141" s="23" t="s">
        <v>241</v>
      </c>
      <c r="G141" s="23" t="s">
        <v>55</v>
      </c>
      <c r="H141" s="23" t="s">
        <v>322</v>
      </c>
      <c r="I141" s="23" t="s">
        <v>323</v>
      </c>
      <c r="J141" s="15">
        <v>42.38</v>
      </c>
      <c r="K141" s="15">
        <v>25</v>
      </c>
      <c r="L141" s="15">
        <v>1.6952</v>
      </c>
      <c r="M141" s="15" t="s">
        <v>32</v>
      </c>
      <c r="N141" s="15">
        <v>52</v>
      </c>
      <c r="O141" s="16">
        <f>K141*N141</f>
        <v>1300</v>
      </c>
      <c r="P141" s="17">
        <v>0</v>
      </c>
      <c r="Q141" s="17">
        <f>K141*P141</f>
        <v>0</v>
      </c>
      <c r="R141" s="17">
        <f>O141-Q141</f>
        <v>1300</v>
      </c>
      <c r="S141" s="17">
        <f>R141*1</f>
        <v>1300</v>
      </c>
      <c r="T141" s="17">
        <f>R141-S141</f>
        <v>0</v>
      </c>
      <c r="U141" s="20"/>
      <c r="V141" s="20"/>
      <c r="W141" s="23"/>
      <c r="X141" s="23" t="s">
        <v>33</v>
      </c>
    </row>
    <row r="142" spans="1:24" x14ac:dyDescent="0.25">
      <c r="A142" s="21">
        <v>45204</v>
      </c>
      <c r="B142" s="22" t="s">
        <v>383</v>
      </c>
      <c r="C142" s="22" t="s">
        <v>384</v>
      </c>
      <c r="D142" s="22" t="s">
        <v>240</v>
      </c>
      <c r="E142" s="22">
        <v>588</v>
      </c>
      <c r="F142" s="23" t="s">
        <v>241</v>
      </c>
      <c r="G142" s="23" t="s">
        <v>55</v>
      </c>
      <c r="H142" s="23" t="s">
        <v>322</v>
      </c>
      <c r="I142" s="23" t="s">
        <v>323</v>
      </c>
      <c r="J142" s="15">
        <v>42.26</v>
      </c>
      <c r="K142" s="15">
        <v>25</v>
      </c>
      <c r="L142" s="15">
        <v>1.6903999999999999</v>
      </c>
      <c r="M142" s="15" t="s">
        <v>32</v>
      </c>
      <c r="N142" s="15">
        <v>52</v>
      </c>
      <c r="O142" s="16">
        <f>K142*N142</f>
        <v>1300</v>
      </c>
      <c r="P142" s="17">
        <v>0</v>
      </c>
      <c r="Q142" s="17">
        <f>K142*P142</f>
        <v>0</v>
      </c>
      <c r="R142" s="17">
        <f>O142-Q142</f>
        <v>1300</v>
      </c>
      <c r="S142" s="17">
        <f>R142*1</f>
        <v>1300</v>
      </c>
      <c r="T142" s="17">
        <f>R142-S142</f>
        <v>0</v>
      </c>
      <c r="U142" s="20"/>
      <c r="V142" s="20"/>
      <c r="W142" s="23"/>
      <c r="X142" s="23" t="s">
        <v>33</v>
      </c>
    </row>
    <row r="143" spans="1:24" x14ac:dyDescent="0.25">
      <c r="A143" s="21">
        <v>45204</v>
      </c>
      <c r="B143" s="22" t="s">
        <v>385</v>
      </c>
      <c r="C143" s="22" t="s">
        <v>386</v>
      </c>
      <c r="D143" s="22" t="s">
        <v>48</v>
      </c>
      <c r="E143" s="22">
        <v>1978</v>
      </c>
      <c r="F143" s="23" t="s">
        <v>37</v>
      </c>
      <c r="G143" s="23" t="s">
        <v>29</v>
      </c>
      <c r="H143" s="23" t="s">
        <v>38</v>
      </c>
      <c r="I143" s="23" t="s">
        <v>39</v>
      </c>
      <c r="J143" s="15">
        <v>41.42</v>
      </c>
      <c r="K143" s="15">
        <v>25</v>
      </c>
      <c r="L143" s="15">
        <v>1.6568000000000001</v>
      </c>
      <c r="M143" s="15">
        <v>43</v>
      </c>
      <c r="N143" s="15" t="s">
        <v>32</v>
      </c>
      <c r="O143" s="17">
        <f>J143*M143</f>
        <v>1781.0600000000002</v>
      </c>
      <c r="P143" s="17">
        <v>0</v>
      </c>
      <c r="Q143" s="17">
        <f>J143*P143</f>
        <v>0</v>
      </c>
      <c r="R143" s="17">
        <f>O143-Q143</f>
        <v>1781.0600000000002</v>
      </c>
      <c r="S143" s="17">
        <f>R143*1</f>
        <v>1781.0600000000002</v>
      </c>
      <c r="T143" s="17">
        <f>R143-S143</f>
        <v>0</v>
      </c>
      <c r="U143" s="17"/>
      <c r="V143" s="20"/>
      <c r="W143" s="23"/>
      <c r="X143" s="23" t="s">
        <v>33</v>
      </c>
    </row>
    <row r="144" spans="1:24" x14ac:dyDescent="0.25">
      <c r="A144" s="21">
        <v>45204</v>
      </c>
      <c r="B144" s="22" t="s">
        <v>387</v>
      </c>
      <c r="C144" s="22" t="s">
        <v>388</v>
      </c>
      <c r="D144" s="22" t="s">
        <v>109</v>
      </c>
      <c r="E144" s="22">
        <v>1979</v>
      </c>
      <c r="F144" s="23" t="s">
        <v>37</v>
      </c>
      <c r="G144" s="23" t="s">
        <v>29</v>
      </c>
      <c r="H144" s="23" t="s">
        <v>38</v>
      </c>
      <c r="I144" s="23" t="s">
        <v>39</v>
      </c>
      <c r="J144" s="15">
        <v>42.12</v>
      </c>
      <c r="K144" s="15">
        <v>25</v>
      </c>
      <c r="L144" s="15">
        <v>1.6847999999999999</v>
      </c>
      <c r="M144" s="15">
        <v>43</v>
      </c>
      <c r="N144" s="15" t="s">
        <v>32</v>
      </c>
      <c r="O144" s="17">
        <f>J144*M144</f>
        <v>1811.1599999999999</v>
      </c>
      <c r="P144" s="17">
        <v>0</v>
      </c>
      <c r="Q144" s="17">
        <f>J144*P144</f>
        <v>0</v>
      </c>
      <c r="R144" s="17">
        <f>O144-Q144</f>
        <v>1811.1599999999999</v>
      </c>
      <c r="S144" s="17">
        <f>R144*1</f>
        <v>1811.1599999999999</v>
      </c>
      <c r="T144" s="17">
        <f>R144-S144</f>
        <v>0</v>
      </c>
      <c r="U144" s="20"/>
      <c r="V144" s="20"/>
      <c r="W144" s="23"/>
      <c r="X144" s="23" t="s">
        <v>33</v>
      </c>
    </row>
    <row r="145" spans="1:24" x14ac:dyDescent="0.25">
      <c r="A145" s="21">
        <v>45204</v>
      </c>
      <c r="B145" s="22" t="s">
        <v>389</v>
      </c>
      <c r="C145" s="22" t="s">
        <v>390</v>
      </c>
      <c r="D145" s="22" t="s">
        <v>95</v>
      </c>
      <c r="E145" s="22" t="s">
        <v>27</v>
      </c>
      <c r="F145" s="23" t="s">
        <v>28</v>
      </c>
      <c r="G145" s="23" t="s">
        <v>29</v>
      </c>
      <c r="H145" s="23" t="s">
        <v>38</v>
      </c>
      <c r="I145" s="23" t="s">
        <v>39</v>
      </c>
      <c r="J145" s="15">
        <v>9.3000000000000007</v>
      </c>
      <c r="K145" s="15">
        <v>6</v>
      </c>
      <c r="L145" s="15">
        <v>1.55</v>
      </c>
      <c r="M145" s="15">
        <v>45</v>
      </c>
      <c r="N145" s="15" t="s">
        <v>75</v>
      </c>
      <c r="O145" s="17">
        <f>+J145*M145</f>
        <v>418.50000000000006</v>
      </c>
      <c r="P145" s="17">
        <v>0</v>
      </c>
      <c r="Q145" s="17">
        <f>+J145*P145</f>
        <v>0</v>
      </c>
      <c r="R145" s="17">
        <f>+O145-Q145</f>
        <v>418.50000000000006</v>
      </c>
      <c r="S145" s="17">
        <f>R145*0</f>
        <v>0</v>
      </c>
      <c r="T145" s="17">
        <f t="shared" ref="T145" si="122">R145-S145</f>
        <v>418.50000000000006</v>
      </c>
      <c r="U145" s="17"/>
      <c r="V145" s="20"/>
      <c r="W145" s="23"/>
      <c r="X145" s="23" t="s">
        <v>33</v>
      </c>
    </row>
    <row r="146" spans="1:24" x14ac:dyDescent="0.25">
      <c r="A146" s="21">
        <v>45204</v>
      </c>
      <c r="B146" s="22" t="s">
        <v>391</v>
      </c>
      <c r="C146" s="22" t="s">
        <v>392</v>
      </c>
      <c r="D146" s="22" t="s">
        <v>177</v>
      </c>
      <c r="E146" s="22">
        <v>20</v>
      </c>
      <c r="F146" s="23" t="s">
        <v>178</v>
      </c>
      <c r="G146" s="23" t="s">
        <v>29</v>
      </c>
      <c r="H146" s="23" t="s">
        <v>38</v>
      </c>
      <c r="I146" s="23" t="s">
        <v>39</v>
      </c>
      <c r="J146" s="15">
        <v>29.36</v>
      </c>
      <c r="K146" s="15">
        <v>20</v>
      </c>
      <c r="L146" s="15">
        <v>1.468</v>
      </c>
      <c r="M146" s="15" t="s">
        <v>32</v>
      </c>
      <c r="N146" s="15">
        <v>72</v>
      </c>
      <c r="O146" s="16">
        <f t="shared" ref="O146" si="123">+K146*N146</f>
        <v>1440</v>
      </c>
      <c r="P146" s="17">
        <v>0</v>
      </c>
      <c r="Q146" s="17">
        <f>+K146*P146</f>
        <v>0</v>
      </c>
      <c r="R146" s="17">
        <f>+O146-Q146</f>
        <v>1440</v>
      </c>
      <c r="S146" s="17">
        <f>+R146*0</f>
        <v>0</v>
      </c>
      <c r="T146" s="17">
        <f>+R146-S146</f>
        <v>1440</v>
      </c>
      <c r="U146" s="17"/>
      <c r="V146" s="17"/>
      <c r="W146" s="23"/>
      <c r="X146" s="23" t="s">
        <v>33</v>
      </c>
    </row>
    <row r="147" spans="1:24" x14ac:dyDescent="0.25">
      <c r="A147" s="21">
        <v>45204</v>
      </c>
      <c r="B147" s="22" t="s">
        <v>393</v>
      </c>
      <c r="C147" s="22" t="s">
        <v>394</v>
      </c>
      <c r="D147" s="22" t="s">
        <v>203</v>
      </c>
      <c r="E147" s="22">
        <v>4478</v>
      </c>
      <c r="F147" s="23" t="s">
        <v>204</v>
      </c>
      <c r="G147" s="23" t="s">
        <v>29</v>
      </c>
      <c r="H147" s="23" t="s">
        <v>38</v>
      </c>
      <c r="I147" s="23" t="s">
        <v>39</v>
      </c>
      <c r="J147" s="15">
        <v>42.88</v>
      </c>
      <c r="K147" s="15">
        <v>25</v>
      </c>
      <c r="L147" s="15">
        <v>1.7152000000000001</v>
      </c>
      <c r="M147" s="15" t="s">
        <v>32</v>
      </c>
      <c r="N147" s="15">
        <v>70</v>
      </c>
      <c r="O147" s="16">
        <f>K147*N147</f>
        <v>1750</v>
      </c>
      <c r="P147" s="17">
        <v>0</v>
      </c>
      <c r="Q147" s="17">
        <f>K147*P147</f>
        <v>0</v>
      </c>
      <c r="R147" s="17">
        <f>O147-Q147</f>
        <v>1750</v>
      </c>
      <c r="S147" s="17">
        <f t="shared" ref="S147:S148" si="124">R147*0</f>
        <v>0</v>
      </c>
      <c r="T147" s="17">
        <f t="shared" ref="T147:T148" si="125">R147-S147</f>
        <v>1750</v>
      </c>
      <c r="U147" s="17"/>
      <c r="V147" s="17"/>
      <c r="W147" s="23"/>
      <c r="X147" s="23" t="s">
        <v>33</v>
      </c>
    </row>
    <row r="148" spans="1:24" x14ac:dyDescent="0.25">
      <c r="A148" s="21">
        <v>45204</v>
      </c>
      <c r="B148" s="22" t="s">
        <v>395</v>
      </c>
      <c r="C148" s="22" t="s">
        <v>396</v>
      </c>
      <c r="D148" s="22" t="s">
        <v>233</v>
      </c>
      <c r="E148" s="22">
        <v>4476</v>
      </c>
      <c r="F148" s="23" t="s">
        <v>204</v>
      </c>
      <c r="G148" s="23" t="s">
        <v>29</v>
      </c>
      <c r="H148" s="23" t="s">
        <v>38</v>
      </c>
      <c r="I148" s="23" t="s">
        <v>39</v>
      </c>
      <c r="J148" s="15">
        <v>43.74</v>
      </c>
      <c r="K148" s="15">
        <v>25</v>
      </c>
      <c r="L148" s="15">
        <v>1.7496</v>
      </c>
      <c r="M148" s="15" t="s">
        <v>32</v>
      </c>
      <c r="N148" s="15">
        <v>70</v>
      </c>
      <c r="O148" s="16">
        <f>K148*N148</f>
        <v>1750</v>
      </c>
      <c r="P148" s="17">
        <v>0</v>
      </c>
      <c r="Q148" s="17">
        <f>K148*P148</f>
        <v>0</v>
      </c>
      <c r="R148" s="17">
        <f>O148-Q148</f>
        <v>1750</v>
      </c>
      <c r="S148" s="17">
        <f t="shared" si="124"/>
        <v>0</v>
      </c>
      <c r="T148" s="17">
        <f t="shared" si="125"/>
        <v>1750</v>
      </c>
      <c r="U148" s="20"/>
      <c r="V148" s="17"/>
      <c r="W148" s="23"/>
      <c r="X148" s="23" t="s">
        <v>33</v>
      </c>
    </row>
    <row r="149" spans="1:24" x14ac:dyDescent="0.25">
      <c r="A149" s="21">
        <v>45204</v>
      </c>
      <c r="B149" s="22" t="s">
        <v>397</v>
      </c>
      <c r="C149" s="22" t="s">
        <v>398</v>
      </c>
      <c r="D149" s="22" t="s">
        <v>82</v>
      </c>
      <c r="E149" s="22">
        <v>1681</v>
      </c>
      <c r="F149" s="23" t="s">
        <v>85</v>
      </c>
      <c r="G149" s="23" t="s">
        <v>29</v>
      </c>
      <c r="H149" s="23" t="s">
        <v>38</v>
      </c>
      <c r="I149" s="23" t="s">
        <v>39</v>
      </c>
      <c r="J149" s="15">
        <v>43.06</v>
      </c>
      <c r="K149" s="15">
        <v>25</v>
      </c>
      <c r="L149" s="15">
        <v>1.7224000000000002</v>
      </c>
      <c r="M149" s="15" t="s">
        <v>32</v>
      </c>
      <c r="N149" s="15">
        <v>70</v>
      </c>
      <c r="O149" s="16">
        <f>+K149*N149</f>
        <v>1750</v>
      </c>
      <c r="P149" s="17">
        <v>0</v>
      </c>
      <c r="Q149" s="17">
        <f>+K149*P149</f>
        <v>0</v>
      </c>
      <c r="R149" s="17">
        <f>+O149-Q149</f>
        <v>1750</v>
      </c>
      <c r="S149" s="17">
        <f>+R149*0</f>
        <v>0</v>
      </c>
      <c r="T149" s="17">
        <f>+R149-S149</f>
        <v>1750</v>
      </c>
      <c r="U149" s="17"/>
      <c r="V149" s="20"/>
      <c r="W149" s="23"/>
      <c r="X149" s="23" t="s">
        <v>33</v>
      </c>
    </row>
    <row r="150" spans="1:24" x14ac:dyDescent="0.25">
      <c r="A150" s="21">
        <v>45204</v>
      </c>
      <c r="B150" s="22" t="s">
        <v>399</v>
      </c>
      <c r="C150" s="22" t="s">
        <v>400</v>
      </c>
      <c r="D150" s="22" t="s">
        <v>373</v>
      </c>
      <c r="E150" s="22">
        <v>1980</v>
      </c>
      <c r="F150" s="23" t="s">
        <v>37</v>
      </c>
      <c r="G150" s="23" t="s">
        <v>29</v>
      </c>
      <c r="H150" s="23" t="s">
        <v>43</v>
      </c>
      <c r="I150" s="23" t="s">
        <v>44</v>
      </c>
      <c r="J150" s="15">
        <v>37.9</v>
      </c>
      <c r="K150" s="15">
        <v>25</v>
      </c>
      <c r="L150" s="15">
        <v>1.516</v>
      </c>
      <c r="M150" s="15">
        <v>46</v>
      </c>
      <c r="N150" s="15" t="s">
        <v>32</v>
      </c>
      <c r="O150" s="17">
        <f>J150*M150</f>
        <v>1743.3999999999999</v>
      </c>
      <c r="P150" s="17">
        <v>0</v>
      </c>
      <c r="Q150" s="17">
        <f>J150*P150</f>
        <v>0</v>
      </c>
      <c r="R150" s="17">
        <f>O150-Q150</f>
        <v>1743.3999999999999</v>
      </c>
      <c r="S150" s="17">
        <f>R150*1</f>
        <v>1743.3999999999999</v>
      </c>
      <c r="T150" s="17">
        <f>R150-S150</f>
        <v>0</v>
      </c>
      <c r="U150" s="17"/>
      <c r="V150" s="17"/>
      <c r="W150" s="23"/>
      <c r="X150" s="23" t="s">
        <v>33</v>
      </c>
    </row>
    <row r="151" spans="1:24" x14ac:dyDescent="0.25">
      <c r="A151" s="21">
        <v>45204</v>
      </c>
      <c r="B151" s="22" t="s">
        <v>401</v>
      </c>
      <c r="C151" s="22" t="s">
        <v>402</v>
      </c>
      <c r="D151" s="22" t="s">
        <v>359</v>
      </c>
      <c r="E151" s="22">
        <v>1599</v>
      </c>
      <c r="F151" s="23" t="s">
        <v>85</v>
      </c>
      <c r="G151" s="23" t="s">
        <v>29</v>
      </c>
      <c r="H151" s="23" t="s">
        <v>38</v>
      </c>
      <c r="I151" s="23" t="s">
        <v>39</v>
      </c>
      <c r="J151" s="15">
        <v>44.14</v>
      </c>
      <c r="K151" s="15">
        <v>25</v>
      </c>
      <c r="L151" s="15">
        <v>1.7656000000000001</v>
      </c>
      <c r="M151" s="15" t="s">
        <v>32</v>
      </c>
      <c r="N151" s="15">
        <v>70</v>
      </c>
      <c r="O151" s="16">
        <f>+K151*N151</f>
        <v>1750</v>
      </c>
      <c r="P151" s="17">
        <v>0</v>
      </c>
      <c r="Q151" s="17">
        <f>+K151*P151</f>
        <v>0</v>
      </c>
      <c r="R151" s="17">
        <f>+O151-Q151</f>
        <v>1750</v>
      </c>
      <c r="S151" s="17">
        <f>+R151*0</f>
        <v>0</v>
      </c>
      <c r="T151" s="17">
        <f>+R151-S151</f>
        <v>1750</v>
      </c>
      <c r="U151" s="17"/>
      <c r="V151" s="17"/>
      <c r="W151" s="23"/>
      <c r="X151" s="23" t="s">
        <v>33</v>
      </c>
    </row>
    <row r="152" spans="1:24" x14ac:dyDescent="0.25">
      <c r="A152" s="21">
        <v>45204</v>
      </c>
      <c r="B152" s="22" t="s">
        <v>403</v>
      </c>
      <c r="C152" s="22" t="s">
        <v>404</v>
      </c>
      <c r="D152" s="22" t="s">
        <v>64</v>
      </c>
      <c r="E152" s="22" t="s">
        <v>27</v>
      </c>
      <c r="F152" s="23" t="s">
        <v>28</v>
      </c>
      <c r="G152" s="23" t="s">
        <v>29</v>
      </c>
      <c r="H152" s="23" t="s">
        <v>38</v>
      </c>
      <c r="I152" s="23" t="s">
        <v>39</v>
      </c>
      <c r="J152" s="15">
        <v>31.34</v>
      </c>
      <c r="K152" s="15">
        <v>20</v>
      </c>
      <c r="L152" s="15">
        <v>1.5669999999999999</v>
      </c>
      <c r="M152" s="15">
        <v>45</v>
      </c>
      <c r="N152" s="15" t="s">
        <v>75</v>
      </c>
      <c r="O152" s="17">
        <f>+J152*M152</f>
        <v>1410.3</v>
      </c>
      <c r="P152" s="17">
        <v>0</v>
      </c>
      <c r="Q152" s="17">
        <f>+J152*P152</f>
        <v>0</v>
      </c>
      <c r="R152" s="17">
        <f>+O152-Q152</f>
        <v>1410.3</v>
      </c>
      <c r="S152" s="17">
        <f>R152*0</f>
        <v>0</v>
      </c>
      <c r="T152" s="17">
        <f t="shared" ref="T152" si="126">R152-S152</f>
        <v>1410.3</v>
      </c>
      <c r="U152" s="17"/>
      <c r="V152" s="17"/>
      <c r="W152" s="23"/>
      <c r="X152" s="23" t="s">
        <v>33</v>
      </c>
    </row>
    <row r="153" spans="1:24" x14ac:dyDescent="0.25">
      <c r="A153" s="21">
        <v>45204</v>
      </c>
      <c r="B153" s="22" t="s">
        <v>405</v>
      </c>
      <c r="C153" s="22" t="s">
        <v>406</v>
      </c>
      <c r="D153" s="22" t="s">
        <v>348</v>
      </c>
      <c r="E153" s="22">
        <v>604</v>
      </c>
      <c r="F153" s="23" t="s">
        <v>241</v>
      </c>
      <c r="G153" s="23" t="s">
        <v>55</v>
      </c>
      <c r="H153" s="23" t="s">
        <v>322</v>
      </c>
      <c r="I153" s="23" t="s">
        <v>323</v>
      </c>
      <c r="J153" s="15">
        <v>39.94</v>
      </c>
      <c r="K153" s="15">
        <v>25</v>
      </c>
      <c r="L153" s="15">
        <v>1.5975999999999999</v>
      </c>
      <c r="M153" s="15" t="s">
        <v>32</v>
      </c>
      <c r="N153" s="15">
        <v>52</v>
      </c>
      <c r="O153" s="16">
        <f>K153*N153</f>
        <v>1300</v>
      </c>
      <c r="P153" s="17">
        <v>0</v>
      </c>
      <c r="Q153" s="17">
        <f>K153*P153</f>
        <v>0</v>
      </c>
      <c r="R153" s="17">
        <f>O153-Q153</f>
        <v>1300</v>
      </c>
      <c r="S153" s="17">
        <f>R153*1</f>
        <v>1300</v>
      </c>
      <c r="T153" s="17">
        <f>R153-S153</f>
        <v>0</v>
      </c>
      <c r="U153" s="17"/>
      <c r="V153" s="20"/>
      <c r="W153" s="23"/>
      <c r="X153" s="23" t="s">
        <v>33</v>
      </c>
    </row>
    <row r="154" spans="1:24" x14ac:dyDescent="0.25">
      <c r="A154" s="21">
        <v>45204</v>
      </c>
      <c r="B154" s="22" t="s">
        <v>407</v>
      </c>
      <c r="C154" s="22" t="s">
        <v>408</v>
      </c>
      <c r="D154" s="22" t="s">
        <v>64</v>
      </c>
      <c r="E154" s="22" t="s">
        <v>27</v>
      </c>
      <c r="F154" s="23" t="s">
        <v>28</v>
      </c>
      <c r="G154" s="23" t="s">
        <v>29</v>
      </c>
      <c r="H154" s="23" t="s">
        <v>38</v>
      </c>
      <c r="I154" s="23" t="s">
        <v>39</v>
      </c>
      <c r="J154" s="15">
        <v>31.52</v>
      </c>
      <c r="K154" s="15">
        <v>22</v>
      </c>
      <c r="L154" s="15">
        <v>1.4327272727272726</v>
      </c>
      <c r="M154" s="15">
        <v>45</v>
      </c>
      <c r="N154" s="15" t="s">
        <v>75</v>
      </c>
      <c r="O154" s="17">
        <f>+J154*M154</f>
        <v>1418.4</v>
      </c>
      <c r="P154" s="17">
        <v>0</v>
      </c>
      <c r="Q154" s="17">
        <f>+J154*P154</f>
        <v>0</v>
      </c>
      <c r="R154" s="17">
        <f>+O154-Q154</f>
        <v>1418.4</v>
      </c>
      <c r="S154" s="17">
        <f>R154*0</f>
        <v>0</v>
      </c>
      <c r="T154" s="17">
        <f t="shared" ref="T154" si="127">R154-S154</f>
        <v>1418.4</v>
      </c>
      <c r="U154" s="17"/>
      <c r="V154" s="20"/>
      <c r="W154" s="23"/>
      <c r="X154" s="23" t="s">
        <v>33</v>
      </c>
    </row>
    <row r="155" spans="1:24" x14ac:dyDescent="0.25">
      <c r="A155" s="21">
        <v>45205</v>
      </c>
      <c r="B155" s="22" t="s">
        <v>409</v>
      </c>
      <c r="C155" s="22" t="s">
        <v>410</v>
      </c>
      <c r="D155" s="22" t="s">
        <v>36</v>
      </c>
      <c r="E155" s="22">
        <v>1981</v>
      </c>
      <c r="F155" s="23" t="s">
        <v>37</v>
      </c>
      <c r="G155" s="23" t="s">
        <v>29</v>
      </c>
      <c r="H155" s="23" t="s">
        <v>38</v>
      </c>
      <c r="I155" s="23" t="s">
        <v>39</v>
      </c>
      <c r="J155" s="15">
        <v>41.62</v>
      </c>
      <c r="K155" s="15">
        <v>25</v>
      </c>
      <c r="L155" s="15">
        <v>1.6648000000000001</v>
      </c>
      <c r="M155" s="15">
        <v>43</v>
      </c>
      <c r="N155" s="15" t="s">
        <v>32</v>
      </c>
      <c r="O155" s="17">
        <f>J155*M155</f>
        <v>1789.6599999999999</v>
      </c>
      <c r="P155" s="17">
        <v>0</v>
      </c>
      <c r="Q155" s="17">
        <f>J155*P155</f>
        <v>0</v>
      </c>
      <c r="R155" s="17">
        <f>O155-Q155</f>
        <v>1789.6599999999999</v>
      </c>
      <c r="S155" s="17">
        <f>R155*1</f>
        <v>1789.6599999999999</v>
      </c>
      <c r="T155" s="17">
        <f>R155-S155</f>
        <v>0</v>
      </c>
      <c r="U155" s="17"/>
      <c r="V155" s="20"/>
      <c r="W155" s="23"/>
      <c r="X155" s="23" t="s">
        <v>33</v>
      </c>
    </row>
    <row r="156" spans="1:24" x14ac:dyDescent="0.25">
      <c r="A156" s="21">
        <v>45205</v>
      </c>
      <c r="B156" s="22" t="s">
        <v>411</v>
      </c>
      <c r="C156" s="22" t="s">
        <v>412</v>
      </c>
      <c r="D156" s="22" t="s">
        <v>413</v>
      </c>
      <c r="E156" s="22" t="s">
        <v>27</v>
      </c>
      <c r="F156" s="23" t="s">
        <v>28</v>
      </c>
      <c r="G156" s="23" t="s">
        <v>29</v>
      </c>
      <c r="H156" s="23" t="s">
        <v>30</v>
      </c>
      <c r="I156" s="23" t="s">
        <v>31</v>
      </c>
      <c r="J156" s="15">
        <v>37.799999999999997</v>
      </c>
      <c r="K156" s="15">
        <v>25</v>
      </c>
      <c r="L156" s="15">
        <v>1.512</v>
      </c>
      <c r="M156" s="15">
        <f>33/1.2</f>
        <v>27.5</v>
      </c>
      <c r="N156" s="15" t="s">
        <v>32</v>
      </c>
      <c r="O156" s="16">
        <f>+J156*M156</f>
        <v>1039.5</v>
      </c>
      <c r="P156" s="17">
        <v>0</v>
      </c>
      <c r="Q156" s="17">
        <f>+J156*P156</f>
        <v>0</v>
      </c>
      <c r="R156" s="17">
        <f>+O156-Q156</f>
        <v>1039.5</v>
      </c>
      <c r="S156" s="17">
        <f>+R156*1</f>
        <v>1039.5</v>
      </c>
      <c r="T156" s="17">
        <f>+R156-S156</f>
        <v>0</v>
      </c>
      <c r="U156" s="17"/>
      <c r="V156" s="20"/>
      <c r="W156" s="23" t="s">
        <v>45</v>
      </c>
      <c r="X156" s="23" t="s">
        <v>33</v>
      </c>
    </row>
    <row r="157" spans="1:24" x14ac:dyDescent="0.25">
      <c r="A157" s="21">
        <v>45205</v>
      </c>
      <c r="B157" s="22" t="s">
        <v>414</v>
      </c>
      <c r="C157" s="22" t="s">
        <v>415</v>
      </c>
      <c r="D157" s="22" t="s">
        <v>105</v>
      </c>
      <c r="E157" s="22">
        <v>371</v>
      </c>
      <c r="F157" s="23" t="s">
        <v>106</v>
      </c>
      <c r="G157" s="23" t="s">
        <v>29</v>
      </c>
      <c r="H157" s="23" t="s">
        <v>43</v>
      </c>
      <c r="I157" s="23" t="s">
        <v>44</v>
      </c>
      <c r="J157" s="15">
        <v>38.94</v>
      </c>
      <c r="K157" s="15">
        <v>25</v>
      </c>
      <c r="L157" s="15">
        <v>1.5576000000000001</v>
      </c>
      <c r="M157" s="15" t="s">
        <v>32</v>
      </c>
      <c r="N157" s="15">
        <v>71</v>
      </c>
      <c r="O157" s="16">
        <f t="shared" ref="O157:O159" si="128">+K157*N157</f>
        <v>1775</v>
      </c>
      <c r="P157" s="17">
        <v>0</v>
      </c>
      <c r="Q157" s="17">
        <f t="shared" ref="Q157:Q159" si="129">+K157*P157</f>
        <v>0</v>
      </c>
      <c r="R157" s="17">
        <f t="shared" ref="R157:R159" si="130">+O157-Q157</f>
        <v>1775</v>
      </c>
      <c r="S157" s="17">
        <f>+R157*0</f>
        <v>0</v>
      </c>
      <c r="T157" s="17">
        <f t="shared" ref="T157:T159" si="131">+R157-S157</f>
        <v>1775</v>
      </c>
      <c r="U157" s="17"/>
      <c r="V157" s="20"/>
      <c r="W157" s="23"/>
      <c r="X157" s="23" t="s">
        <v>33</v>
      </c>
    </row>
    <row r="158" spans="1:24" x14ac:dyDescent="0.25">
      <c r="A158" s="21">
        <v>45205</v>
      </c>
      <c r="B158" s="22" t="s">
        <v>411</v>
      </c>
      <c r="C158" s="22" t="s">
        <v>416</v>
      </c>
      <c r="D158" s="22" t="s">
        <v>128</v>
      </c>
      <c r="E158" s="22">
        <v>358</v>
      </c>
      <c r="F158" s="23" t="s">
        <v>106</v>
      </c>
      <c r="G158" s="23" t="s">
        <v>29</v>
      </c>
      <c r="H158" s="23" t="s">
        <v>38</v>
      </c>
      <c r="I158" s="23" t="s">
        <v>39</v>
      </c>
      <c r="J158" s="15">
        <v>43.84</v>
      </c>
      <c r="K158" s="15">
        <v>25</v>
      </c>
      <c r="L158" s="15">
        <v>1.7536</v>
      </c>
      <c r="M158" s="15" t="s">
        <v>32</v>
      </c>
      <c r="N158" s="15">
        <v>70</v>
      </c>
      <c r="O158" s="16">
        <f t="shared" si="128"/>
        <v>1750</v>
      </c>
      <c r="P158" s="17">
        <v>0</v>
      </c>
      <c r="Q158" s="17">
        <f t="shared" si="129"/>
        <v>0</v>
      </c>
      <c r="R158" s="17">
        <f t="shared" si="130"/>
        <v>1750</v>
      </c>
      <c r="S158" s="17">
        <f>+R158*0</f>
        <v>0</v>
      </c>
      <c r="T158" s="17">
        <f t="shared" si="131"/>
        <v>1750</v>
      </c>
      <c r="U158" s="17"/>
      <c r="V158" s="20"/>
      <c r="W158" s="23"/>
      <c r="X158" s="23" t="s">
        <v>33</v>
      </c>
    </row>
    <row r="159" spans="1:24" x14ac:dyDescent="0.25">
      <c r="A159" s="21">
        <v>45205</v>
      </c>
      <c r="B159" s="22" t="s">
        <v>417</v>
      </c>
      <c r="C159" s="22" t="s">
        <v>418</v>
      </c>
      <c r="D159" s="22" t="s">
        <v>118</v>
      </c>
      <c r="E159" s="22">
        <v>366</v>
      </c>
      <c r="F159" s="23" t="s">
        <v>106</v>
      </c>
      <c r="G159" s="23" t="s">
        <v>29</v>
      </c>
      <c r="H159" s="23" t="s">
        <v>43</v>
      </c>
      <c r="I159" s="23" t="s">
        <v>44</v>
      </c>
      <c r="J159" s="15">
        <v>38.340000000000003</v>
      </c>
      <c r="K159" s="15">
        <v>25</v>
      </c>
      <c r="L159" s="15">
        <v>1.5336000000000001</v>
      </c>
      <c r="M159" s="15" t="s">
        <v>32</v>
      </c>
      <c r="N159" s="15">
        <v>71</v>
      </c>
      <c r="O159" s="16">
        <f t="shared" si="128"/>
        <v>1775</v>
      </c>
      <c r="P159" s="17">
        <v>0</v>
      </c>
      <c r="Q159" s="17">
        <f t="shared" si="129"/>
        <v>0</v>
      </c>
      <c r="R159" s="17">
        <f t="shared" si="130"/>
        <v>1775</v>
      </c>
      <c r="S159" s="17">
        <f>+R159*0</f>
        <v>0</v>
      </c>
      <c r="T159" s="17">
        <f t="shared" si="131"/>
        <v>1775</v>
      </c>
      <c r="U159" s="17"/>
      <c r="V159" s="20"/>
      <c r="W159" s="23"/>
      <c r="X159" s="23" t="s">
        <v>33</v>
      </c>
    </row>
    <row r="160" spans="1:24" x14ac:dyDescent="0.25">
      <c r="A160" s="21">
        <v>45205</v>
      </c>
      <c r="B160" s="22" t="s">
        <v>419</v>
      </c>
      <c r="C160" s="22" t="s">
        <v>420</v>
      </c>
      <c r="D160" s="22" t="s">
        <v>121</v>
      </c>
      <c r="E160" s="22">
        <v>1982</v>
      </c>
      <c r="F160" s="23" t="s">
        <v>37</v>
      </c>
      <c r="G160" s="23" t="s">
        <v>29</v>
      </c>
      <c r="H160" s="23" t="s">
        <v>38</v>
      </c>
      <c r="I160" s="23" t="s">
        <v>39</v>
      </c>
      <c r="J160" s="15">
        <v>42.54</v>
      </c>
      <c r="K160" s="15">
        <v>25</v>
      </c>
      <c r="L160" s="15">
        <v>1.7016</v>
      </c>
      <c r="M160" s="15">
        <v>43</v>
      </c>
      <c r="N160" s="15" t="s">
        <v>32</v>
      </c>
      <c r="O160" s="17">
        <f>J160*M160</f>
        <v>1829.22</v>
      </c>
      <c r="P160" s="17">
        <v>0</v>
      </c>
      <c r="Q160" s="17">
        <f>J160*P160</f>
        <v>0</v>
      </c>
      <c r="R160" s="17">
        <f>O160-Q160</f>
        <v>1829.22</v>
      </c>
      <c r="S160" s="17">
        <f>R160*1</f>
        <v>1829.22</v>
      </c>
      <c r="T160" s="17">
        <f>R160-S160</f>
        <v>0</v>
      </c>
      <c r="U160" s="17"/>
      <c r="V160" s="20"/>
      <c r="W160" s="23"/>
      <c r="X160" s="23" t="s">
        <v>33</v>
      </c>
    </row>
    <row r="161" spans="1:24" x14ac:dyDescent="0.25">
      <c r="A161" s="21">
        <v>45205</v>
      </c>
      <c r="B161" s="22" t="s">
        <v>421</v>
      </c>
      <c r="C161" s="22" t="s">
        <v>422</v>
      </c>
      <c r="D161" s="22" t="s">
        <v>255</v>
      </c>
      <c r="E161" s="22">
        <v>1983</v>
      </c>
      <c r="F161" s="23" t="s">
        <v>37</v>
      </c>
      <c r="G161" s="23" t="s">
        <v>29</v>
      </c>
      <c r="H161" s="23" t="s">
        <v>38</v>
      </c>
      <c r="I161" s="23" t="s">
        <v>39</v>
      </c>
      <c r="J161" s="15">
        <v>43.14</v>
      </c>
      <c r="K161" s="15">
        <v>25</v>
      </c>
      <c r="L161" s="15">
        <v>1.7256</v>
      </c>
      <c r="M161" s="15">
        <v>43</v>
      </c>
      <c r="N161" s="15" t="s">
        <v>32</v>
      </c>
      <c r="O161" s="17">
        <f>J161*M161</f>
        <v>1855.02</v>
      </c>
      <c r="P161" s="17">
        <v>0</v>
      </c>
      <c r="Q161" s="17">
        <f>J161*P161</f>
        <v>0</v>
      </c>
      <c r="R161" s="17">
        <f>O161-Q161</f>
        <v>1855.02</v>
      </c>
      <c r="S161" s="17">
        <f>R161*1</f>
        <v>1855.02</v>
      </c>
      <c r="T161" s="17">
        <f>R161-S161</f>
        <v>0</v>
      </c>
      <c r="U161" s="17"/>
      <c r="V161" s="20"/>
      <c r="W161" s="23"/>
      <c r="X161" s="23" t="s">
        <v>33</v>
      </c>
    </row>
    <row r="162" spans="1:24" x14ac:dyDescent="0.25">
      <c r="A162" s="21">
        <v>45205</v>
      </c>
      <c r="B162" s="22" t="s">
        <v>423</v>
      </c>
      <c r="C162" s="22" t="s">
        <v>424</v>
      </c>
      <c r="D162" s="22" t="s">
        <v>64</v>
      </c>
      <c r="E162" s="22" t="s">
        <v>27</v>
      </c>
      <c r="F162" s="23" t="s">
        <v>28</v>
      </c>
      <c r="G162" s="23" t="s">
        <v>29</v>
      </c>
      <c r="H162" s="23" t="s">
        <v>38</v>
      </c>
      <c r="I162" s="23" t="s">
        <v>39</v>
      </c>
      <c r="J162" s="15">
        <v>33.58</v>
      </c>
      <c r="K162" s="15">
        <v>22</v>
      </c>
      <c r="L162" s="15">
        <v>1.5263636363636359</v>
      </c>
      <c r="M162" s="15">
        <v>45</v>
      </c>
      <c r="N162" s="15" t="s">
        <v>75</v>
      </c>
      <c r="O162" s="17">
        <f>+J162*M162</f>
        <v>1511.1</v>
      </c>
      <c r="P162" s="17">
        <v>0</v>
      </c>
      <c r="Q162" s="17">
        <f>+J162*P162</f>
        <v>0</v>
      </c>
      <c r="R162" s="17">
        <f>+O162-Q162</f>
        <v>1511.1</v>
      </c>
      <c r="S162" s="17">
        <f>R162*0</f>
        <v>0</v>
      </c>
      <c r="T162" s="17">
        <f t="shared" ref="T162" si="132">R162-S162</f>
        <v>1511.1</v>
      </c>
      <c r="U162" s="17"/>
      <c r="V162" s="20"/>
      <c r="W162" s="23"/>
      <c r="X162" s="23" t="s">
        <v>33</v>
      </c>
    </row>
    <row r="163" spans="1:24" x14ac:dyDescent="0.25">
      <c r="A163" s="21">
        <v>45205</v>
      </c>
      <c r="B163" s="22" t="s">
        <v>425</v>
      </c>
      <c r="C163" s="22" t="s">
        <v>426</v>
      </c>
      <c r="D163" s="22" t="s">
        <v>82</v>
      </c>
      <c r="E163" s="22"/>
      <c r="F163" s="23" t="s">
        <v>155</v>
      </c>
      <c r="G163" s="23" t="s">
        <v>29</v>
      </c>
      <c r="H163" s="23" t="s">
        <v>38</v>
      </c>
      <c r="I163" s="23" t="s">
        <v>39</v>
      </c>
      <c r="J163" s="15">
        <v>45.88</v>
      </c>
      <c r="K163" s="15">
        <v>28</v>
      </c>
      <c r="L163" s="15">
        <v>1.638571428571429</v>
      </c>
      <c r="M163" s="15">
        <v>83</v>
      </c>
      <c r="N163" s="15" t="s">
        <v>75</v>
      </c>
      <c r="O163" s="16">
        <f t="shared" ref="O163" si="133">J163*M163</f>
        <v>3808.0400000000004</v>
      </c>
      <c r="P163" s="17">
        <v>38</v>
      </c>
      <c r="Q163" s="17">
        <f t="shared" ref="Q163" si="134">J163*P163</f>
        <v>1743.44</v>
      </c>
      <c r="R163" s="17">
        <f t="shared" ref="R163" si="135">+O163-Q163</f>
        <v>2064.6000000000004</v>
      </c>
      <c r="S163" s="17">
        <f t="shared" ref="S163" si="136">+R163*1</f>
        <v>2064.6000000000004</v>
      </c>
      <c r="T163" s="17">
        <f t="shared" ref="T163" si="137">+R163-S163</f>
        <v>0</v>
      </c>
      <c r="U163" s="17">
        <f t="shared" ref="U163" si="138">J163*36</f>
        <v>1651.68</v>
      </c>
      <c r="V163" s="20"/>
      <c r="W163" s="23" t="s">
        <v>85</v>
      </c>
      <c r="X163" s="23" t="s">
        <v>156</v>
      </c>
    </row>
    <row r="164" spans="1:24" x14ac:dyDescent="0.25">
      <c r="A164" s="21">
        <v>45205</v>
      </c>
      <c r="B164" s="22" t="s">
        <v>427</v>
      </c>
      <c r="C164" s="22" t="s">
        <v>428</v>
      </c>
      <c r="D164" s="22" t="s">
        <v>359</v>
      </c>
      <c r="E164" s="22"/>
      <c r="F164" s="23" t="s">
        <v>181</v>
      </c>
      <c r="G164" s="23" t="s">
        <v>29</v>
      </c>
      <c r="H164" s="23" t="s">
        <v>30</v>
      </c>
      <c r="I164" s="23" t="s">
        <v>31</v>
      </c>
      <c r="J164" s="15">
        <v>40.86</v>
      </c>
      <c r="K164" s="15">
        <v>27</v>
      </c>
      <c r="L164" s="15">
        <v>1.513333333333333</v>
      </c>
      <c r="M164" s="15">
        <v>83</v>
      </c>
      <c r="N164" s="15" t="s">
        <v>32</v>
      </c>
      <c r="O164" s="16">
        <f>J164*M164</f>
        <v>3391.38</v>
      </c>
      <c r="P164" s="17">
        <v>40</v>
      </c>
      <c r="Q164" s="17">
        <f>J164*P164</f>
        <v>1634.4</v>
      </c>
      <c r="R164" s="17">
        <f>O164-Q164</f>
        <v>1756.98</v>
      </c>
      <c r="S164" s="17">
        <f t="shared" ref="S164" si="139">R164*1</f>
        <v>1756.98</v>
      </c>
      <c r="T164" s="17">
        <f>R164-S164</f>
        <v>0</v>
      </c>
      <c r="U164" s="17">
        <f>J164*36</f>
        <v>1470.96</v>
      </c>
      <c r="V164" s="20"/>
      <c r="W164" s="23" t="s">
        <v>85</v>
      </c>
      <c r="X164" s="23" t="s">
        <v>182</v>
      </c>
    </row>
    <row r="165" spans="1:24" x14ac:dyDescent="0.25">
      <c r="A165" s="21">
        <v>45205</v>
      </c>
      <c r="B165" s="22" t="s">
        <v>429</v>
      </c>
      <c r="C165" s="22" t="s">
        <v>430</v>
      </c>
      <c r="D165" s="22" t="s">
        <v>42</v>
      </c>
      <c r="E165" s="22" t="s">
        <v>27</v>
      </c>
      <c r="F165" s="23" t="s">
        <v>28</v>
      </c>
      <c r="G165" s="23" t="s">
        <v>29</v>
      </c>
      <c r="H165" s="23" t="s">
        <v>38</v>
      </c>
      <c r="I165" s="23" t="s">
        <v>39</v>
      </c>
      <c r="J165" s="15">
        <v>42.84</v>
      </c>
      <c r="K165" s="15">
        <v>25</v>
      </c>
      <c r="L165" s="15">
        <v>1.7136</v>
      </c>
      <c r="M165" s="15">
        <v>45</v>
      </c>
      <c r="N165" s="15" t="s">
        <v>75</v>
      </c>
      <c r="O165" s="17">
        <f>+J165*M165</f>
        <v>1927.8000000000002</v>
      </c>
      <c r="P165" s="17">
        <v>0</v>
      </c>
      <c r="Q165" s="17">
        <f>+J165*P165</f>
        <v>0</v>
      </c>
      <c r="R165" s="17">
        <f>+O165-Q165</f>
        <v>1927.8000000000002</v>
      </c>
      <c r="S165" s="17">
        <f>R165*0</f>
        <v>0</v>
      </c>
      <c r="T165" s="17">
        <f t="shared" ref="T165" si="140">R165-S165</f>
        <v>1927.8000000000002</v>
      </c>
      <c r="U165" s="17"/>
      <c r="V165" s="20"/>
      <c r="W165" s="23" t="s">
        <v>45</v>
      </c>
      <c r="X165" s="23" t="s">
        <v>33</v>
      </c>
    </row>
    <row r="166" spans="1:24" x14ac:dyDescent="0.25">
      <c r="A166" s="21">
        <v>45205</v>
      </c>
      <c r="B166" s="22" t="s">
        <v>431</v>
      </c>
      <c r="C166" s="22" t="s">
        <v>432</v>
      </c>
      <c r="D166" s="22" t="s">
        <v>177</v>
      </c>
      <c r="E166" s="22">
        <v>22</v>
      </c>
      <c r="F166" s="23" t="s">
        <v>178</v>
      </c>
      <c r="G166" s="23" t="s">
        <v>29</v>
      </c>
      <c r="H166" s="23" t="s">
        <v>38</v>
      </c>
      <c r="I166" s="23" t="s">
        <v>39</v>
      </c>
      <c r="J166" s="15">
        <v>31.3</v>
      </c>
      <c r="K166" s="15">
        <v>20</v>
      </c>
      <c r="L166" s="15">
        <v>1.5649999999999999</v>
      </c>
      <c r="M166" s="15" t="s">
        <v>32</v>
      </c>
      <c r="N166" s="15">
        <v>72</v>
      </c>
      <c r="O166" s="16">
        <f t="shared" ref="O166" si="141">+K166*N166</f>
        <v>1440</v>
      </c>
      <c r="P166" s="17">
        <v>0</v>
      </c>
      <c r="Q166" s="17">
        <f>+K166*P166</f>
        <v>0</v>
      </c>
      <c r="R166" s="17">
        <f>+O166-Q166</f>
        <v>1440</v>
      </c>
      <c r="S166" s="17">
        <f>+R166*0</f>
        <v>0</v>
      </c>
      <c r="T166" s="17">
        <f>+R166-S166</f>
        <v>1440</v>
      </c>
      <c r="U166" s="17"/>
      <c r="V166" s="20"/>
      <c r="W166" s="23"/>
      <c r="X166" s="23" t="s">
        <v>33</v>
      </c>
    </row>
    <row r="167" spans="1:24" x14ac:dyDescent="0.25">
      <c r="A167" s="21">
        <v>45205</v>
      </c>
      <c r="B167" s="22" t="s">
        <v>433</v>
      </c>
      <c r="C167" s="22" t="s">
        <v>434</v>
      </c>
      <c r="D167" s="22" t="s">
        <v>36</v>
      </c>
      <c r="E167" s="22">
        <v>1984</v>
      </c>
      <c r="F167" s="23" t="s">
        <v>37</v>
      </c>
      <c r="G167" s="23" t="s">
        <v>29</v>
      </c>
      <c r="H167" s="23" t="s">
        <v>288</v>
      </c>
      <c r="I167" s="23" t="s">
        <v>289</v>
      </c>
      <c r="J167" s="15">
        <v>36.94</v>
      </c>
      <c r="K167" s="15">
        <v>25</v>
      </c>
      <c r="L167" s="15">
        <v>1.4776</v>
      </c>
      <c r="M167" s="15">
        <v>48</v>
      </c>
      <c r="N167" s="15" t="s">
        <v>32</v>
      </c>
      <c r="O167" s="17">
        <f>J167*M167</f>
        <v>1773.12</v>
      </c>
      <c r="P167" s="17">
        <v>0</v>
      </c>
      <c r="Q167" s="17">
        <f>J167*P167</f>
        <v>0</v>
      </c>
      <c r="R167" s="17">
        <f>O167-Q167</f>
        <v>1773.12</v>
      </c>
      <c r="S167" s="17">
        <f>R167*1</f>
        <v>1773.12</v>
      </c>
      <c r="T167" s="17">
        <f>R167-S167</f>
        <v>0</v>
      </c>
      <c r="U167" s="17"/>
      <c r="V167" s="20"/>
      <c r="W167" s="23"/>
      <c r="X167" s="23" t="s">
        <v>33</v>
      </c>
    </row>
    <row r="168" spans="1:24" x14ac:dyDescent="0.25">
      <c r="A168" s="21">
        <v>45205</v>
      </c>
      <c r="B168" s="22" t="s">
        <v>435</v>
      </c>
      <c r="C168" s="22" t="s">
        <v>436</v>
      </c>
      <c r="D168" s="22" t="s">
        <v>48</v>
      </c>
      <c r="E168" s="22">
        <v>4479</v>
      </c>
      <c r="F168" s="23" t="s">
        <v>204</v>
      </c>
      <c r="G168" s="23" t="s">
        <v>29</v>
      </c>
      <c r="H168" s="23" t="s">
        <v>38</v>
      </c>
      <c r="I168" s="23" t="s">
        <v>39</v>
      </c>
      <c r="J168" s="15">
        <v>40.64</v>
      </c>
      <c r="K168" s="15">
        <v>25</v>
      </c>
      <c r="L168" s="15">
        <v>1.6255999999999999</v>
      </c>
      <c r="M168" s="15" t="s">
        <v>32</v>
      </c>
      <c r="N168" s="15">
        <v>70</v>
      </c>
      <c r="O168" s="16">
        <f>K168*N168</f>
        <v>1750</v>
      </c>
      <c r="P168" s="17">
        <v>0</v>
      </c>
      <c r="Q168" s="17">
        <f>K168*P168</f>
        <v>0</v>
      </c>
      <c r="R168" s="17">
        <f>O168-Q168</f>
        <v>1750</v>
      </c>
      <c r="S168" s="17">
        <f t="shared" ref="S168" si="142">R168*0</f>
        <v>0</v>
      </c>
      <c r="T168" s="17">
        <f t="shared" ref="T168:T169" si="143">R168-S168</f>
        <v>1750</v>
      </c>
      <c r="U168" s="17"/>
      <c r="V168" s="20"/>
      <c r="W168" s="23"/>
      <c r="X168" s="23" t="s">
        <v>33</v>
      </c>
    </row>
    <row r="169" spans="1:24" x14ac:dyDescent="0.25">
      <c r="A169" s="21">
        <v>45205</v>
      </c>
      <c r="B169" s="22" t="s">
        <v>437</v>
      </c>
      <c r="C169" s="22" t="s">
        <v>438</v>
      </c>
      <c r="D169" s="22" t="s">
        <v>439</v>
      </c>
      <c r="E169" s="22" t="s">
        <v>27</v>
      </c>
      <c r="F169" s="23" t="s">
        <v>28</v>
      </c>
      <c r="G169" s="23" t="s">
        <v>29</v>
      </c>
      <c r="H169" s="23" t="s">
        <v>38</v>
      </c>
      <c r="I169" s="23" t="s">
        <v>39</v>
      </c>
      <c r="J169" s="15">
        <v>10.1</v>
      </c>
      <c r="K169" s="15">
        <v>6</v>
      </c>
      <c r="L169" s="15">
        <v>1.6833333333333329</v>
      </c>
      <c r="M169" s="15">
        <v>45</v>
      </c>
      <c r="N169" s="15" t="s">
        <v>75</v>
      </c>
      <c r="O169" s="17">
        <f>+J169*M169</f>
        <v>454.5</v>
      </c>
      <c r="P169" s="17">
        <v>0</v>
      </c>
      <c r="Q169" s="17">
        <f>+J169*P169</f>
        <v>0</v>
      </c>
      <c r="R169" s="17">
        <f>+O169-Q169</f>
        <v>454.5</v>
      </c>
      <c r="S169" s="17">
        <f>R169*0</f>
        <v>0</v>
      </c>
      <c r="T169" s="17">
        <f t="shared" si="143"/>
        <v>454.5</v>
      </c>
      <c r="U169" s="17"/>
      <c r="V169" s="20"/>
      <c r="W169" s="23"/>
      <c r="X169" s="23" t="s">
        <v>33</v>
      </c>
    </row>
    <row r="170" spans="1:24" x14ac:dyDescent="0.25">
      <c r="A170" s="21">
        <v>45205</v>
      </c>
      <c r="B170" s="22" t="s">
        <v>440</v>
      </c>
      <c r="C170" s="22" t="s">
        <v>441</v>
      </c>
      <c r="D170" s="22" t="s">
        <v>121</v>
      </c>
      <c r="E170" s="22">
        <v>1985</v>
      </c>
      <c r="F170" s="23" t="s">
        <v>37</v>
      </c>
      <c r="G170" s="23" t="s">
        <v>29</v>
      </c>
      <c r="H170" s="23" t="s">
        <v>43</v>
      </c>
      <c r="I170" s="23" t="s">
        <v>44</v>
      </c>
      <c r="J170" s="15">
        <v>38.14</v>
      </c>
      <c r="K170" s="15">
        <v>25</v>
      </c>
      <c r="L170" s="15">
        <v>1.5256000000000001</v>
      </c>
      <c r="M170" s="15">
        <v>46</v>
      </c>
      <c r="N170" s="15" t="s">
        <v>32</v>
      </c>
      <c r="O170" s="17">
        <f>J170*M170</f>
        <v>1754.44</v>
      </c>
      <c r="P170" s="17">
        <v>0</v>
      </c>
      <c r="Q170" s="17">
        <f>J170*P170</f>
        <v>0</v>
      </c>
      <c r="R170" s="17">
        <f>O170-Q170</f>
        <v>1754.44</v>
      </c>
      <c r="S170" s="17">
        <f>R170*1</f>
        <v>1754.44</v>
      </c>
      <c r="T170" s="17">
        <f>R170-S170</f>
        <v>0</v>
      </c>
      <c r="U170" s="17"/>
      <c r="V170" s="20"/>
      <c r="W170" s="23"/>
      <c r="X170" s="23" t="s">
        <v>33</v>
      </c>
    </row>
    <row r="171" spans="1:24" x14ac:dyDescent="0.25">
      <c r="A171" s="21">
        <v>45205</v>
      </c>
      <c r="B171" s="22" t="s">
        <v>442</v>
      </c>
      <c r="C171" s="22" t="s">
        <v>443</v>
      </c>
      <c r="D171" s="22" t="s">
        <v>82</v>
      </c>
      <c r="E171" s="22"/>
      <c r="F171" s="23" t="s">
        <v>155</v>
      </c>
      <c r="G171" s="23" t="s">
        <v>29</v>
      </c>
      <c r="H171" s="23" t="s">
        <v>43</v>
      </c>
      <c r="I171" s="23" t="s">
        <v>44</v>
      </c>
      <c r="J171" s="15">
        <v>42.14</v>
      </c>
      <c r="K171" s="15">
        <v>29</v>
      </c>
      <c r="L171" s="15">
        <v>1.453103448275862</v>
      </c>
      <c r="M171" s="15">
        <v>90</v>
      </c>
      <c r="N171" s="15" t="s">
        <v>75</v>
      </c>
      <c r="O171" s="16">
        <f>J171*M171</f>
        <v>3792.6</v>
      </c>
      <c r="P171" s="17">
        <v>43</v>
      </c>
      <c r="Q171" s="17">
        <f>J171*P171</f>
        <v>1812.02</v>
      </c>
      <c r="R171" s="17">
        <f>+O171-Q171</f>
        <v>1980.58</v>
      </c>
      <c r="S171" s="17">
        <f>+R171*1</f>
        <v>1980.58</v>
      </c>
      <c r="T171" s="17">
        <f>+R171-S171</f>
        <v>0</v>
      </c>
      <c r="U171" s="17">
        <f>J171*40</f>
        <v>1685.6</v>
      </c>
      <c r="V171" s="20"/>
      <c r="W171" s="23" t="s">
        <v>85</v>
      </c>
      <c r="X171" s="23" t="s">
        <v>362</v>
      </c>
    </row>
    <row r="172" spans="1:24" x14ac:dyDescent="0.25">
      <c r="A172" s="21">
        <v>45205</v>
      </c>
      <c r="B172" s="22" t="s">
        <v>444</v>
      </c>
      <c r="C172" s="22" t="s">
        <v>445</v>
      </c>
      <c r="D172" s="22" t="s">
        <v>359</v>
      </c>
      <c r="E172" s="22"/>
      <c r="F172" s="23" t="s">
        <v>181</v>
      </c>
      <c r="G172" s="23" t="s">
        <v>29</v>
      </c>
      <c r="H172" s="23" t="s">
        <v>43</v>
      </c>
      <c r="I172" s="23" t="s">
        <v>44</v>
      </c>
      <c r="J172" s="15">
        <v>41.46</v>
      </c>
      <c r="K172" s="15">
        <v>28</v>
      </c>
      <c r="L172" s="15">
        <v>1.4807142857142861</v>
      </c>
      <c r="M172" s="15">
        <v>91</v>
      </c>
      <c r="N172" s="15" t="s">
        <v>32</v>
      </c>
      <c r="O172" s="16">
        <f>J172*M172</f>
        <v>3772.86</v>
      </c>
      <c r="P172" s="17">
        <v>40</v>
      </c>
      <c r="Q172" s="17">
        <f>J172*P172</f>
        <v>1658.4</v>
      </c>
      <c r="R172" s="17">
        <f>O172-Q172</f>
        <v>2114.46</v>
      </c>
      <c r="S172" s="17">
        <f t="shared" ref="S172" si="144">R172*1</f>
        <v>2114.46</v>
      </c>
      <c r="T172" s="17">
        <f>R172-S172</f>
        <v>0</v>
      </c>
      <c r="U172" s="17">
        <f>J172*36</f>
        <v>1492.56</v>
      </c>
      <c r="V172" s="20"/>
      <c r="W172" s="23" t="s">
        <v>85</v>
      </c>
      <c r="X172" s="23" t="s">
        <v>182</v>
      </c>
    </row>
    <row r="173" spans="1:24" x14ac:dyDescent="0.25">
      <c r="A173" s="21">
        <v>45205</v>
      </c>
      <c r="B173" s="22" t="s">
        <v>446</v>
      </c>
      <c r="C173" s="22" t="s">
        <v>447</v>
      </c>
      <c r="D173" s="22" t="s">
        <v>68</v>
      </c>
      <c r="E173" s="22">
        <v>4482</v>
      </c>
      <c r="F173" s="23" t="s">
        <v>204</v>
      </c>
      <c r="G173" s="23" t="s">
        <v>29</v>
      </c>
      <c r="H173" s="23" t="s">
        <v>38</v>
      </c>
      <c r="I173" s="23" t="s">
        <v>39</v>
      </c>
      <c r="J173" s="15">
        <v>43.96</v>
      </c>
      <c r="K173" s="15">
        <v>25</v>
      </c>
      <c r="L173" s="15">
        <v>1.7584</v>
      </c>
      <c r="M173" s="15" t="s">
        <v>32</v>
      </c>
      <c r="N173" s="15">
        <v>70</v>
      </c>
      <c r="O173" s="16">
        <f>K173*N173</f>
        <v>1750</v>
      </c>
      <c r="P173" s="17">
        <v>0</v>
      </c>
      <c r="Q173" s="17">
        <f>K173*P173</f>
        <v>0</v>
      </c>
      <c r="R173" s="17">
        <f>O173-Q173</f>
        <v>1750</v>
      </c>
      <c r="S173" s="17">
        <f t="shared" ref="S173" si="145">R173*0</f>
        <v>0</v>
      </c>
      <c r="T173" s="17">
        <f t="shared" ref="T173" si="146">R173-S173</f>
        <v>1750</v>
      </c>
      <c r="U173" s="17"/>
      <c r="V173" s="20"/>
      <c r="W173" s="23"/>
      <c r="X173" s="23" t="s">
        <v>33</v>
      </c>
    </row>
    <row r="174" spans="1:24" x14ac:dyDescent="0.25">
      <c r="A174" s="21">
        <v>45205</v>
      </c>
      <c r="B174" s="22" t="s">
        <v>448</v>
      </c>
      <c r="C174" s="22" t="s">
        <v>449</v>
      </c>
      <c r="D174" s="22" t="s">
        <v>450</v>
      </c>
      <c r="E174" s="22" t="s">
        <v>27</v>
      </c>
      <c r="F174" s="23" t="s">
        <v>28</v>
      </c>
      <c r="G174" s="23" t="s">
        <v>29</v>
      </c>
      <c r="H174" s="23" t="s">
        <v>43</v>
      </c>
      <c r="I174" s="23" t="s">
        <v>44</v>
      </c>
      <c r="J174" s="15">
        <v>15.64</v>
      </c>
      <c r="K174" s="15">
        <v>10</v>
      </c>
      <c r="L174" s="15">
        <v>1.5640000000000001</v>
      </c>
      <c r="M174" s="15">
        <f>46/1.2</f>
        <v>38.333333333333336</v>
      </c>
      <c r="N174" s="15" t="s">
        <v>32</v>
      </c>
      <c r="O174" s="16">
        <f>+J174*M174</f>
        <v>599.53333333333342</v>
      </c>
      <c r="P174" s="17">
        <v>0</v>
      </c>
      <c r="Q174" s="17">
        <f>+J174*P174</f>
        <v>0</v>
      </c>
      <c r="R174" s="17">
        <f t="shared" ref="R174" si="147">+O174-Q174</f>
        <v>599.53333333333342</v>
      </c>
      <c r="S174" s="17">
        <f>+R174*1</f>
        <v>599.53333333333342</v>
      </c>
      <c r="T174" s="17">
        <f>+R174-S174</f>
        <v>0</v>
      </c>
      <c r="U174" s="17"/>
      <c r="V174" s="20"/>
      <c r="W174" s="23" t="s">
        <v>79</v>
      </c>
      <c r="X174" s="23" t="s">
        <v>33</v>
      </c>
    </row>
    <row r="175" spans="1:24" x14ac:dyDescent="0.25">
      <c r="A175" s="21">
        <v>45205</v>
      </c>
      <c r="B175" s="22" t="s">
        <v>451</v>
      </c>
      <c r="C175" s="22" t="s">
        <v>452</v>
      </c>
      <c r="D175" s="22" t="s">
        <v>48</v>
      </c>
      <c r="E175" s="22">
        <v>4481</v>
      </c>
      <c r="F175" s="23" t="s">
        <v>204</v>
      </c>
      <c r="G175" s="23" t="s">
        <v>29</v>
      </c>
      <c r="H175" s="23" t="s">
        <v>38</v>
      </c>
      <c r="I175" s="23" t="s">
        <v>39</v>
      </c>
      <c r="J175" s="15">
        <v>43.4</v>
      </c>
      <c r="K175" s="15">
        <v>25</v>
      </c>
      <c r="L175" s="15">
        <v>1.736</v>
      </c>
      <c r="M175" s="15" t="s">
        <v>32</v>
      </c>
      <c r="N175" s="15">
        <v>70</v>
      </c>
      <c r="O175" s="16">
        <f>K175*N175</f>
        <v>1750</v>
      </c>
      <c r="P175" s="17">
        <v>0</v>
      </c>
      <c r="Q175" s="17">
        <f>K175*P175</f>
        <v>0</v>
      </c>
      <c r="R175" s="17">
        <f>O175-Q175</f>
        <v>1750</v>
      </c>
      <c r="S175" s="17">
        <f t="shared" ref="S175" si="148">R175*0</f>
        <v>0</v>
      </c>
      <c r="T175" s="17">
        <f t="shared" ref="T175" si="149">R175-S175</f>
        <v>1750</v>
      </c>
      <c r="U175" s="17"/>
      <c r="V175" s="20"/>
      <c r="W175" s="23"/>
      <c r="X175" s="23" t="s">
        <v>33</v>
      </c>
    </row>
    <row r="176" spans="1:24" x14ac:dyDescent="0.25">
      <c r="A176" s="21">
        <v>45205</v>
      </c>
      <c r="B176" s="22" t="s">
        <v>453</v>
      </c>
      <c r="C176" s="22" t="s">
        <v>454</v>
      </c>
      <c r="D176" s="22" t="s">
        <v>121</v>
      </c>
      <c r="E176" s="22">
        <v>1986</v>
      </c>
      <c r="F176" s="23" t="s">
        <v>37</v>
      </c>
      <c r="G176" s="23" t="s">
        <v>29</v>
      </c>
      <c r="H176" s="23" t="s">
        <v>43</v>
      </c>
      <c r="I176" s="23" t="s">
        <v>44</v>
      </c>
      <c r="J176" s="15">
        <v>38.46</v>
      </c>
      <c r="K176" s="15">
        <v>25</v>
      </c>
      <c r="L176" s="15">
        <v>1.5384</v>
      </c>
      <c r="M176" s="15">
        <v>46</v>
      </c>
      <c r="N176" s="15" t="s">
        <v>32</v>
      </c>
      <c r="O176" s="17">
        <f>J176*M176</f>
        <v>1769.16</v>
      </c>
      <c r="P176" s="17">
        <v>0</v>
      </c>
      <c r="Q176" s="17">
        <f>J176*P176</f>
        <v>0</v>
      </c>
      <c r="R176" s="17">
        <f>O176-Q176</f>
        <v>1769.16</v>
      </c>
      <c r="S176" s="17">
        <f>R176*1</f>
        <v>1769.16</v>
      </c>
      <c r="T176" s="17">
        <f>R176-S176</f>
        <v>0</v>
      </c>
      <c r="U176" s="17"/>
      <c r="V176" s="20"/>
      <c r="W176" s="23"/>
      <c r="X176" s="23" t="s">
        <v>33</v>
      </c>
    </row>
    <row r="177" spans="1:24" x14ac:dyDescent="0.25">
      <c r="A177" s="21">
        <v>45205</v>
      </c>
      <c r="B177" s="22" t="s">
        <v>455</v>
      </c>
      <c r="C177" s="22" t="s">
        <v>456</v>
      </c>
      <c r="D177" s="22" t="s">
        <v>450</v>
      </c>
      <c r="E177" s="22" t="s">
        <v>304</v>
      </c>
      <c r="F177" s="23" t="s">
        <v>28</v>
      </c>
      <c r="G177" s="23" t="s">
        <v>29</v>
      </c>
      <c r="H177" s="23" t="s">
        <v>30</v>
      </c>
      <c r="I177" s="23" t="s">
        <v>31</v>
      </c>
      <c r="J177" s="15">
        <v>14.88</v>
      </c>
      <c r="K177" s="15">
        <v>10</v>
      </c>
      <c r="L177" s="15">
        <v>1.488</v>
      </c>
      <c r="M177" s="15">
        <f>33/1.2</f>
        <v>27.5</v>
      </c>
      <c r="N177" s="15" t="s">
        <v>32</v>
      </c>
      <c r="O177" s="16">
        <f>+J177*M177</f>
        <v>409.20000000000005</v>
      </c>
      <c r="P177" s="17">
        <v>0</v>
      </c>
      <c r="Q177" s="17">
        <f>+J177*P177</f>
        <v>0</v>
      </c>
      <c r="R177" s="17">
        <f>+O177-Q177</f>
        <v>409.20000000000005</v>
      </c>
      <c r="S177" s="17">
        <f>+R177*1</f>
        <v>409.20000000000005</v>
      </c>
      <c r="T177" s="17">
        <f>+R177-S177</f>
        <v>0</v>
      </c>
      <c r="U177" s="17"/>
      <c r="V177" s="20"/>
      <c r="W177" s="23" t="s">
        <v>79</v>
      </c>
      <c r="X177" s="23" t="s">
        <v>33</v>
      </c>
    </row>
    <row r="178" spans="1:24" x14ac:dyDescent="0.25">
      <c r="A178" s="21">
        <v>45205</v>
      </c>
      <c r="B178" s="22" t="s">
        <v>457</v>
      </c>
      <c r="C178" s="22" t="s">
        <v>458</v>
      </c>
      <c r="D178" s="22" t="s">
        <v>359</v>
      </c>
      <c r="E178" s="22"/>
      <c r="F178" s="23" t="s">
        <v>181</v>
      </c>
      <c r="G178" s="23" t="s">
        <v>29</v>
      </c>
      <c r="H178" s="23" t="s">
        <v>30</v>
      </c>
      <c r="I178" s="23" t="s">
        <v>31</v>
      </c>
      <c r="J178" s="15">
        <v>41.22</v>
      </c>
      <c r="K178" s="15">
        <v>27</v>
      </c>
      <c r="L178" s="15">
        <v>1.5266666666666671</v>
      </c>
      <c r="M178" s="15">
        <v>83</v>
      </c>
      <c r="N178" s="15" t="s">
        <v>32</v>
      </c>
      <c r="O178" s="16">
        <f>J178*M178</f>
        <v>3421.2599999999998</v>
      </c>
      <c r="P178" s="17">
        <v>40</v>
      </c>
      <c r="Q178" s="17">
        <f>J178*P178</f>
        <v>1648.8</v>
      </c>
      <c r="R178" s="17">
        <f>O178-Q178</f>
        <v>1772.4599999999998</v>
      </c>
      <c r="S178" s="17">
        <f t="shared" ref="S178" si="150">R178*1</f>
        <v>1772.4599999999998</v>
      </c>
      <c r="T178" s="17">
        <f>R178-S178</f>
        <v>0</v>
      </c>
      <c r="U178" s="17">
        <f>J178*36</f>
        <v>1483.92</v>
      </c>
      <c r="V178" s="20"/>
      <c r="W178" s="23" t="s">
        <v>85</v>
      </c>
      <c r="X178" s="23" t="s">
        <v>182</v>
      </c>
    </row>
    <row r="179" spans="1:24" x14ac:dyDescent="0.25">
      <c r="A179" s="21">
        <v>45205</v>
      </c>
      <c r="B179" s="22" t="s">
        <v>459</v>
      </c>
      <c r="C179" s="22" t="s">
        <v>460</v>
      </c>
      <c r="D179" s="22" t="s">
        <v>177</v>
      </c>
      <c r="E179" s="22">
        <v>23</v>
      </c>
      <c r="F179" s="23" t="s">
        <v>178</v>
      </c>
      <c r="G179" s="23" t="s">
        <v>29</v>
      </c>
      <c r="H179" s="23" t="s">
        <v>38</v>
      </c>
      <c r="I179" s="23" t="s">
        <v>39</v>
      </c>
      <c r="J179" s="15">
        <v>29.58</v>
      </c>
      <c r="K179" s="15">
        <v>20</v>
      </c>
      <c r="L179" s="15">
        <v>1.4790000000000001</v>
      </c>
      <c r="M179" s="15" t="s">
        <v>32</v>
      </c>
      <c r="N179" s="15">
        <v>72</v>
      </c>
      <c r="O179" s="16">
        <f t="shared" ref="O179" si="151">+K179*N179</f>
        <v>1440</v>
      </c>
      <c r="P179" s="17">
        <v>0</v>
      </c>
      <c r="Q179" s="17">
        <f>+K179*P179</f>
        <v>0</v>
      </c>
      <c r="R179" s="17">
        <f>+O179-Q179</f>
        <v>1440</v>
      </c>
      <c r="S179" s="17">
        <f>+R179*0</f>
        <v>0</v>
      </c>
      <c r="T179" s="17">
        <f>+R179-S179</f>
        <v>1440</v>
      </c>
      <c r="U179" s="17"/>
      <c r="V179" s="20"/>
      <c r="W179" s="23"/>
      <c r="X179" s="23" t="s">
        <v>33</v>
      </c>
    </row>
    <row r="180" spans="1:24" x14ac:dyDescent="0.25">
      <c r="A180" s="21">
        <v>45205</v>
      </c>
      <c r="B180" s="22" t="s">
        <v>461</v>
      </c>
      <c r="C180" s="22" t="s">
        <v>462</v>
      </c>
      <c r="D180" s="22" t="s">
        <v>36</v>
      </c>
      <c r="E180" s="22">
        <v>1987</v>
      </c>
      <c r="F180" s="23" t="s">
        <v>37</v>
      </c>
      <c r="G180" s="23" t="s">
        <v>29</v>
      </c>
      <c r="H180" s="23" t="s">
        <v>43</v>
      </c>
      <c r="I180" s="23" t="s">
        <v>44</v>
      </c>
      <c r="J180" s="15">
        <v>38.4</v>
      </c>
      <c r="K180" s="15">
        <v>25</v>
      </c>
      <c r="L180" s="15">
        <v>1.536</v>
      </c>
      <c r="M180" s="15">
        <v>46</v>
      </c>
      <c r="N180" s="15" t="s">
        <v>32</v>
      </c>
      <c r="O180" s="17">
        <f>J180*M180</f>
        <v>1766.3999999999999</v>
      </c>
      <c r="P180" s="17">
        <v>0</v>
      </c>
      <c r="Q180" s="17">
        <f>J180*P180</f>
        <v>0</v>
      </c>
      <c r="R180" s="17">
        <f>O180-Q180</f>
        <v>1766.3999999999999</v>
      </c>
      <c r="S180" s="17">
        <f>R180*1</f>
        <v>1766.3999999999999</v>
      </c>
      <c r="T180" s="17">
        <f>R180-S180</f>
        <v>0</v>
      </c>
      <c r="U180" s="17"/>
      <c r="V180" s="20"/>
      <c r="W180" s="23"/>
      <c r="X180" s="23" t="s">
        <v>33</v>
      </c>
    </row>
    <row r="181" spans="1:24" x14ac:dyDescent="0.25">
      <c r="A181" s="21">
        <v>45205</v>
      </c>
      <c r="B181" s="22" t="s">
        <v>463</v>
      </c>
      <c r="C181" s="22" t="s">
        <v>464</v>
      </c>
      <c r="D181" s="22" t="s">
        <v>465</v>
      </c>
      <c r="E181" s="22" t="s">
        <v>304</v>
      </c>
      <c r="F181" s="23" t="s">
        <v>28</v>
      </c>
      <c r="G181" s="23" t="s">
        <v>29</v>
      </c>
      <c r="H181" s="23" t="s">
        <v>38</v>
      </c>
      <c r="I181" s="23" t="s">
        <v>39</v>
      </c>
      <c r="J181" s="15">
        <v>43.98</v>
      </c>
      <c r="K181" s="15">
        <v>25</v>
      </c>
      <c r="L181" s="15">
        <v>1.7592000000000001</v>
      </c>
      <c r="M181" s="15">
        <v>45</v>
      </c>
      <c r="N181" s="15" t="s">
        <v>75</v>
      </c>
      <c r="O181" s="17">
        <f>+J181*M181</f>
        <v>1979.1</v>
      </c>
      <c r="P181" s="17">
        <v>0</v>
      </c>
      <c r="Q181" s="17">
        <f>+J181*P181</f>
        <v>0</v>
      </c>
      <c r="R181" s="17">
        <f>+O181-Q181</f>
        <v>1979.1</v>
      </c>
      <c r="S181" s="17">
        <f>R181*0</f>
        <v>0</v>
      </c>
      <c r="T181" s="17">
        <f t="shared" ref="T181" si="152">R181-S181</f>
        <v>1979.1</v>
      </c>
      <c r="U181" s="17"/>
      <c r="V181" s="20"/>
      <c r="W181" s="23"/>
      <c r="X181" s="23" t="s">
        <v>33</v>
      </c>
    </row>
    <row r="182" spans="1:24" x14ac:dyDescent="0.25">
      <c r="A182" s="21">
        <v>45206</v>
      </c>
      <c r="B182" s="22" t="s">
        <v>466</v>
      </c>
      <c r="C182" s="22" t="s">
        <v>467</v>
      </c>
      <c r="D182" s="22" t="s">
        <v>121</v>
      </c>
      <c r="E182" s="22">
        <v>1988</v>
      </c>
      <c r="F182" s="23" t="s">
        <v>37</v>
      </c>
      <c r="G182" s="23" t="s">
        <v>29</v>
      </c>
      <c r="H182" s="23" t="s">
        <v>38</v>
      </c>
      <c r="I182" s="23" t="s">
        <v>39</v>
      </c>
      <c r="J182" s="15">
        <v>41.16</v>
      </c>
      <c r="K182" s="15">
        <v>25</v>
      </c>
      <c r="L182" s="15">
        <v>1.6464000000000001</v>
      </c>
      <c r="M182" s="15">
        <v>43</v>
      </c>
      <c r="N182" s="15" t="s">
        <v>32</v>
      </c>
      <c r="O182" s="17">
        <f>J182*M182</f>
        <v>1769.8799999999999</v>
      </c>
      <c r="P182" s="17">
        <v>0</v>
      </c>
      <c r="Q182" s="17">
        <f>J182*P182</f>
        <v>0</v>
      </c>
      <c r="R182" s="17">
        <f>O182-Q182</f>
        <v>1769.8799999999999</v>
      </c>
      <c r="S182" s="17">
        <f>R182*1</f>
        <v>1769.8799999999999</v>
      </c>
      <c r="T182" s="17">
        <f>R182-S182</f>
        <v>0</v>
      </c>
      <c r="U182" s="17"/>
      <c r="V182" s="20"/>
      <c r="W182" s="23"/>
      <c r="X182" s="23" t="s">
        <v>33</v>
      </c>
    </row>
    <row r="183" spans="1:24" x14ac:dyDescent="0.25">
      <c r="A183" s="21">
        <v>45206</v>
      </c>
      <c r="B183" s="22" t="s">
        <v>468</v>
      </c>
      <c r="C183" s="22" t="s">
        <v>469</v>
      </c>
      <c r="D183" s="22" t="s">
        <v>26</v>
      </c>
      <c r="E183" s="22" t="s">
        <v>27</v>
      </c>
      <c r="F183" s="23" t="s">
        <v>28</v>
      </c>
      <c r="G183" s="23" t="s">
        <v>29</v>
      </c>
      <c r="H183" s="23" t="s">
        <v>38</v>
      </c>
      <c r="I183" s="23" t="s">
        <v>39</v>
      </c>
      <c r="J183" s="15">
        <v>40.86</v>
      </c>
      <c r="K183" s="15">
        <v>25</v>
      </c>
      <c r="L183" s="15">
        <v>1.6344000000000001</v>
      </c>
      <c r="M183" s="15">
        <v>45</v>
      </c>
      <c r="N183" s="15" t="s">
        <v>75</v>
      </c>
      <c r="O183" s="17">
        <f>+J183*M183</f>
        <v>1838.7</v>
      </c>
      <c r="P183" s="17">
        <v>0</v>
      </c>
      <c r="Q183" s="17">
        <f>+J183*P183</f>
        <v>0</v>
      </c>
      <c r="R183" s="17">
        <f>+O183-Q183</f>
        <v>1838.7</v>
      </c>
      <c r="S183" s="17">
        <f>R183*0</f>
        <v>0</v>
      </c>
      <c r="T183" s="17">
        <f t="shared" ref="T183:T184" si="153">R183-S183</f>
        <v>1838.7</v>
      </c>
      <c r="U183" s="17"/>
      <c r="V183" s="20"/>
      <c r="W183" s="23"/>
      <c r="X183" s="23" t="s">
        <v>33</v>
      </c>
    </row>
    <row r="184" spans="1:24" x14ac:dyDescent="0.25">
      <c r="A184" s="21">
        <v>45206</v>
      </c>
      <c r="B184" s="22" t="s">
        <v>470</v>
      </c>
      <c r="C184" s="22" t="s">
        <v>471</v>
      </c>
      <c r="D184" s="22" t="s">
        <v>42</v>
      </c>
      <c r="E184" s="22" t="s">
        <v>27</v>
      </c>
      <c r="F184" s="23" t="s">
        <v>28</v>
      </c>
      <c r="G184" s="23" t="s">
        <v>29</v>
      </c>
      <c r="H184" s="23" t="s">
        <v>38</v>
      </c>
      <c r="I184" s="23" t="s">
        <v>39</v>
      </c>
      <c r="J184" s="15">
        <v>42.9</v>
      </c>
      <c r="K184" s="15">
        <v>25</v>
      </c>
      <c r="L184" s="15">
        <v>1.716</v>
      </c>
      <c r="M184" s="15">
        <v>45</v>
      </c>
      <c r="N184" s="15" t="s">
        <v>75</v>
      </c>
      <c r="O184" s="17">
        <f>+J184*M184</f>
        <v>1930.5</v>
      </c>
      <c r="P184" s="17">
        <v>0</v>
      </c>
      <c r="Q184" s="17">
        <f>+J184*P184</f>
        <v>0</v>
      </c>
      <c r="R184" s="17">
        <f>+O184-Q184</f>
        <v>1930.5</v>
      </c>
      <c r="S184" s="17">
        <f>R184*0</f>
        <v>0</v>
      </c>
      <c r="T184" s="17">
        <f t="shared" si="153"/>
        <v>1930.5</v>
      </c>
      <c r="U184" s="17"/>
      <c r="V184" s="20"/>
      <c r="W184" s="23" t="s">
        <v>45</v>
      </c>
      <c r="X184" s="23" t="s">
        <v>33</v>
      </c>
    </row>
    <row r="185" spans="1:24" x14ac:dyDescent="0.25">
      <c r="A185" s="21">
        <v>45206</v>
      </c>
      <c r="B185" s="22" t="s">
        <v>472</v>
      </c>
      <c r="C185" s="22" t="s">
        <v>473</v>
      </c>
      <c r="D185" s="22" t="s">
        <v>36</v>
      </c>
      <c r="E185" s="22">
        <v>1989</v>
      </c>
      <c r="F185" s="23" t="s">
        <v>37</v>
      </c>
      <c r="G185" s="23" t="s">
        <v>29</v>
      </c>
      <c r="H185" s="23" t="s">
        <v>43</v>
      </c>
      <c r="I185" s="23" t="s">
        <v>44</v>
      </c>
      <c r="J185" s="15">
        <v>37.5</v>
      </c>
      <c r="K185" s="15">
        <v>25</v>
      </c>
      <c r="L185" s="15">
        <v>1.5</v>
      </c>
      <c r="M185" s="15">
        <v>46</v>
      </c>
      <c r="N185" s="15" t="s">
        <v>32</v>
      </c>
      <c r="O185" s="17">
        <f>J185*M185</f>
        <v>1725</v>
      </c>
      <c r="P185" s="17">
        <v>0</v>
      </c>
      <c r="Q185" s="17">
        <f>J185*P185</f>
        <v>0</v>
      </c>
      <c r="R185" s="17">
        <f>O185-Q185</f>
        <v>1725</v>
      </c>
      <c r="S185" s="17">
        <f>R185*1</f>
        <v>1725</v>
      </c>
      <c r="T185" s="17">
        <f>R185-S185</f>
        <v>0</v>
      </c>
      <c r="U185" s="17"/>
      <c r="V185" s="20"/>
      <c r="W185" s="23"/>
      <c r="X185" s="23" t="s">
        <v>33</v>
      </c>
    </row>
    <row r="186" spans="1:24" x14ac:dyDescent="0.25">
      <c r="A186" s="21">
        <v>45206</v>
      </c>
      <c r="B186" s="22" t="s">
        <v>474</v>
      </c>
      <c r="C186" s="22" t="s">
        <v>475</v>
      </c>
      <c r="D186" s="22" t="s">
        <v>48</v>
      </c>
      <c r="E186" s="22" t="s">
        <v>27</v>
      </c>
      <c r="F186" s="23" t="s">
        <v>28</v>
      </c>
      <c r="G186" s="23" t="s">
        <v>49</v>
      </c>
      <c r="H186" s="23" t="s">
        <v>49</v>
      </c>
      <c r="I186" s="23" t="s">
        <v>50</v>
      </c>
      <c r="J186" s="15">
        <v>37.56</v>
      </c>
      <c r="K186" s="15">
        <v>25</v>
      </c>
      <c r="L186" s="15">
        <v>1.5024</v>
      </c>
      <c r="M186" s="15">
        <f>15/1.2</f>
        <v>12.5</v>
      </c>
      <c r="N186" s="15" t="s">
        <v>32</v>
      </c>
      <c r="O186" s="16">
        <f t="shared" ref="O186:O189" si="154">+J186*M186</f>
        <v>469.5</v>
      </c>
      <c r="P186" s="17">
        <v>0</v>
      </c>
      <c r="Q186" s="17">
        <f t="shared" ref="Q186:Q189" si="155">+J186*P186</f>
        <v>0</v>
      </c>
      <c r="R186" s="17">
        <f t="shared" ref="R186:R189" si="156">+O186-Q186</f>
        <v>469.5</v>
      </c>
      <c r="S186" s="17">
        <f t="shared" ref="S186:S189" si="157">+R186*1</f>
        <v>469.5</v>
      </c>
      <c r="T186" s="17">
        <f>+R186-S186</f>
        <v>0</v>
      </c>
      <c r="U186" s="17"/>
      <c r="V186" s="20"/>
      <c r="W186" s="23" t="s">
        <v>51</v>
      </c>
      <c r="X186" s="23" t="s">
        <v>33</v>
      </c>
    </row>
    <row r="187" spans="1:24" x14ac:dyDescent="0.25">
      <c r="A187" s="21">
        <v>45206</v>
      </c>
      <c r="B187" s="22" t="s">
        <v>476</v>
      </c>
      <c r="C187" s="22" t="s">
        <v>477</v>
      </c>
      <c r="D187" s="22" t="s">
        <v>68</v>
      </c>
      <c r="E187" s="22" t="s">
        <v>27</v>
      </c>
      <c r="F187" s="23" t="s">
        <v>28</v>
      </c>
      <c r="G187" s="23" t="s">
        <v>49</v>
      </c>
      <c r="H187" s="23" t="s">
        <v>49</v>
      </c>
      <c r="I187" s="23" t="s">
        <v>50</v>
      </c>
      <c r="J187" s="15">
        <v>37.520000000000003</v>
      </c>
      <c r="K187" s="15">
        <v>25</v>
      </c>
      <c r="L187" s="15">
        <v>1.5007999999999999</v>
      </c>
      <c r="M187" s="15">
        <f>15/1.2</f>
        <v>12.5</v>
      </c>
      <c r="N187" s="15" t="s">
        <v>32</v>
      </c>
      <c r="O187" s="16">
        <f t="shared" si="154"/>
        <v>469.00000000000006</v>
      </c>
      <c r="P187" s="17">
        <v>0</v>
      </c>
      <c r="Q187" s="17">
        <f t="shared" si="155"/>
        <v>0</v>
      </c>
      <c r="R187" s="17">
        <f t="shared" si="156"/>
        <v>469.00000000000006</v>
      </c>
      <c r="S187" s="17">
        <f t="shared" si="157"/>
        <v>469.00000000000006</v>
      </c>
      <c r="T187" s="17">
        <f>+R187-S187</f>
        <v>0</v>
      </c>
      <c r="U187" s="17"/>
      <c r="V187" s="20"/>
      <c r="W187" s="23" t="s">
        <v>51</v>
      </c>
      <c r="X187" s="23" t="s">
        <v>33</v>
      </c>
    </row>
    <row r="188" spans="1:24" x14ac:dyDescent="0.25">
      <c r="A188" s="21">
        <v>45206</v>
      </c>
      <c r="B188" s="22" t="s">
        <v>478</v>
      </c>
      <c r="C188" s="22" t="s">
        <v>479</v>
      </c>
      <c r="D188" s="22" t="s">
        <v>71</v>
      </c>
      <c r="E188" s="22" t="s">
        <v>27</v>
      </c>
      <c r="F188" s="23" t="s">
        <v>28</v>
      </c>
      <c r="G188" s="23" t="s">
        <v>49</v>
      </c>
      <c r="H188" s="23" t="s">
        <v>49</v>
      </c>
      <c r="I188" s="23" t="s">
        <v>50</v>
      </c>
      <c r="J188" s="15">
        <v>39.119999999999997</v>
      </c>
      <c r="K188" s="15">
        <v>25</v>
      </c>
      <c r="L188" s="15">
        <v>1.5648</v>
      </c>
      <c r="M188" s="15">
        <f>15/1.2</f>
        <v>12.5</v>
      </c>
      <c r="N188" s="15" t="s">
        <v>32</v>
      </c>
      <c r="O188" s="16">
        <f t="shared" si="154"/>
        <v>488.99999999999994</v>
      </c>
      <c r="P188" s="17">
        <v>0</v>
      </c>
      <c r="Q188" s="17">
        <f t="shared" si="155"/>
        <v>0</v>
      </c>
      <c r="R188" s="17">
        <f t="shared" si="156"/>
        <v>488.99999999999994</v>
      </c>
      <c r="S188" s="17">
        <f t="shared" si="157"/>
        <v>488.99999999999994</v>
      </c>
      <c r="T188" s="17">
        <f>+R188-S188</f>
        <v>0</v>
      </c>
      <c r="U188" s="17"/>
      <c r="V188" s="20"/>
      <c r="W188" s="23" t="s">
        <v>51</v>
      </c>
      <c r="X188" s="23" t="s">
        <v>33</v>
      </c>
    </row>
    <row r="189" spans="1:24" x14ac:dyDescent="0.25">
      <c r="A189" s="21">
        <v>45206</v>
      </c>
      <c r="B189" s="22" t="s">
        <v>480</v>
      </c>
      <c r="C189" s="22" t="s">
        <v>481</v>
      </c>
      <c r="D189" s="22" t="s">
        <v>64</v>
      </c>
      <c r="E189" s="22" t="s">
        <v>27</v>
      </c>
      <c r="F189" s="23" t="s">
        <v>28</v>
      </c>
      <c r="G189" s="23" t="s">
        <v>49</v>
      </c>
      <c r="H189" s="23" t="s">
        <v>49</v>
      </c>
      <c r="I189" s="23" t="s">
        <v>50</v>
      </c>
      <c r="J189" s="15">
        <v>32.42</v>
      </c>
      <c r="K189" s="15">
        <v>22</v>
      </c>
      <c r="L189" s="15">
        <v>1.4736363636363641</v>
      </c>
      <c r="M189" s="15">
        <f>15/1.2</f>
        <v>12.5</v>
      </c>
      <c r="N189" s="15" t="s">
        <v>32</v>
      </c>
      <c r="O189" s="16">
        <f t="shared" si="154"/>
        <v>405.25</v>
      </c>
      <c r="P189" s="17">
        <v>0</v>
      </c>
      <c r="Q189" s="17">
        <f t="shared" si="155"/>
        <v>0</v>
      </c>
      <c r="R189" s="17">
        <f t="shared" si="156"/>
        <v>405.25</v>
      </c>
      <c r="S189" s="17">
        <f t="shared" si="157"/>
        <v>405.25</v>
      </c>
      <c r="T189" s="17">
        <f>+R189-S189</f>
        <v>0</v>
      </c>
      <c r="U189" s="17"/>
      <c r="V189" s="20"/>
      <c r="W189" s="23" t="s">
        <v>65</v>
      </c>
      <c r="X189" s="23" t="s">
        <v>33</v>
      </c>
    </row>
    <row r="190" spans="1:24" x14ac:dyDescent="0.25">
      <c r="A190" s="21">
        <v>45206</v>
      </c>
      <c r="B190" s="22" t="s">
        <v>482</v>
      </c>
      <c r="C190" s="22" t="s">
        <v>483</v>
      </c>
      <c r="D190" s="22" t="s">
        <v>95</v>
      </c>
      <c r="E190" s="22" t="s">
        <v>27</v>
      </c>
      <c r="F190" s="23" t="s">
        <v>28</v>
      </c>
      <c r="G190" s="23" t="s">
        <v>29</v>
      </c>
      <c r="H190" s="23" t="s">
        <v>38</v>
      </c>
      <c r="I190" s="23" t="s">
        <v>39</v>
      </c>
      <c r="J190" s="15">
        <v>7.94</v>
      </c>
      <c r="K190" s="15">
        <v>5</v>
      </c>
      <c r="L190" s="15">
        <v>1.5880000000000001</v>
      </c>
      <c r="M190" s="15">
        <v>45</v>
      </c>
      <c r="N190" s="15" t="s">
        <v>75</v>
      </c>
      <c r="O190" s="17">
        <f>+J190*M190</f>
        <v>357.3</v>
      </c>
      <c r="P190" s="17">
        <v>0</v>
      </c>
      <c r="Q190" s="17">
        <f>+J190*P190</f>
        <v>0</v>
      </c>
      <c r="R190" s="17">
        <f>+O190-Q190</f>
        <v>357.3</v>
      </c>
      <c r="S190" s="17">
        <f>R190*0</f>
        <v>0</v>
      </c>
      <c r="T190" s="17">
        <f t="shared" ref="T190" si="158">R190-S190</f>
        <v>357.3</v>
      </c>
      <c r="U190" s="17"/>
      <c r="V190" s="20"/>
      <c r="W190" s="23"/>
      <c r="X190" s="23" t="s">
        <v>33</v>
      </c>
    </row>
    <row r="191" spans="1:24" x14ac:dyDescent="0.25">
      <c r="A191" s="21">
        <v>45206</v>
      </c>
      <c r="B191" s="22" t="s">
        <v>484</v>
      </c>
      <c r="C191" s="22" t="s">
        <v>485</v>
      </c>
      <c r="D191" s="22" t="s">
        <v>109</v>
      </c>
      <c r="E191" s="22" t="s">
        <v>27</v>
      </c>
      <c r="F191" s="23" t="s">
        <v>28</v>
      </c>
      <c r="G191" s="23" t="s">
        <v>49</v>
      </c>
      <c r="H191" s="23" t="s">
        <v>49</v>
      </c>
      <c r="I191" s="23" t="s">
        <v>50</v>
      </c>
      <c r="J191" s="15">
        <v>37.74</v>
      </c>
      <c r="K191" s="15">
        <v>25</v>
      </c>
      <c r="L191" s="15">
        <v>1.5096000000000001</v>
      </c>
      <c r="M191" s="15">
        <f>15/1.2</f>
        <v>12.5</v>
      </c>
      <c r="N191" s="15" t="s">
        <v>32</v>
      </c>
      <c r="O191" s="16">
        <f t="shared" ref="O191" si="159">+J191*M191</f>
        <v>471.75</v>
      </c>
      <c r="P191" s="17">
        <v>0</v>
      </c>
      <c r="Q191" s="17">
        <f t="shared" ref="Q191" si="160">+J191*P191</f>
        <v>0</v>
      </c>
      <c r="R191" s="17">
        <f t="shared" ref="R191:R197" si="161">+O191-Q191</f>
        <v>471.75</v>
      </c>
      <c r="S191" s="17">
        <f t="shared" ref="S191" si="162">+R191*1</f>
        <v>471.75</v>
      </c>
      <c r="T191" s="17">
        <f>+R191-S191</f>
        <v>0</v>
      </c>
      <c r="U191" s="20"/>
      <c r="V191" s="20"/>
      <c r="W191" s="23" t="s">
        <v>51</v>
      </c>
      <c r="X191" s="23" t="s">
        <v>33</v>
      </c>
    </row>
    <row r="192" spans="1:24" x14ac:dyDescent="0.25">
      <c r="A192" s="21">
        <v>45206</v>
      </c>
      <c r="B192" s="22" t="s">
        <v>486</v>
      </c>
      <c r="C192" s="22" t="s">
        <v>487</v>
      </c>
      <c r="D192" s="22" t="s">
        <v>488</v>
      </c>
      <c r="E192" s="22" t="s">
        <v>27</v>
      </c>
      <c r="F192" s="23" t="s">
        <v>28</v>
      </c>
      <c r="G192" s="23" t="s">
        <v>29</v>
      </c>
      <c r="H192" s="23" t="s">
        <v>38</v>
      </c>
      <c r="I192" s="23" t="s">
        <v>39</v>
      </c>
      <c r="J192" s="15">
        <v>12.9</v>
      </c>
      <c r="K192" s="15">
        <v>8</v>
      </c>
      <c r="L192" s="15">
        <v>1.6125</v>
      </c>
      <c r="M192" s="15">
        <v>45</v>
      </c>
      <c r="N192" s="15" t="s">
        <v>75</v>
      </c>
      <c r="O192" s="17">
        <f>+J192*M192</f>
        <v>580.5</v>
      </c>
      <c r="P192" s="17">
        <v>0</v>
      </c>
      <c r="Q192" s="17">
        <f>+J192*P192</f>
        <v>0</v>
      </c>
      <c r="R192" s="17">
        <f t="shared" si="161"/>
        <v>580.5</v>
      </c>
      <c r="S192" s="17">
        <f>R192*0</f>
        <v>0</v>
      </c>
      <c r="T192" s="17">
        <f t="shared" ref="T192" si="163">R192-S192</f>
        <v>580.5</v>
      </c>
      <c r="U192" s="17"/>
      <c r="V192" s="20"/>
      <c r="W192" s="23"/>
      <c r="X192" s="23" t="s">
        <v>33</v>
      </c>
    </row>
    <row r="193" spans="1:24" x14ac:dyDescent="0.25">
      <c r="A193" s="21">
        <v>45206</v>
      </c>
      <c r="B193" s="22" t="s">
        <v>489</v>
      </c>
      <c r="C193" s="22" t="s">
        <v>490</v>
      </c>
      <c r="D193" s="22" t="s">
        <v>82</v>
      </c>
      <c r="E193" s="22"/>
      <c r="F193" s="23" t="s">
        <v>155</v>
      </c>
      <c r="G193" s="23" t="s">
        <v>29</v>
      </c>
      <c r="H193" s="23" t="s">
        <v>38</v>
      </c>
      <c r="I193" s="23" t="s">
        <v>39</v>
      </c>
      <c r="J193" s="15">
        <v>45.58</v>
      </c>
      <c r="K193" s="15">
        <v>28</v>
      </c>
      <c r="L193" s="15">
        <v>1.6278571428571429</v>
      </c>
      <c r="M193" s="15">
        <v>88</v>
      </c>
      <c r="N193" s="15" t="s">
        <v>75</v>
      </c>
      <c r="O193" s="16">
        <f t="shared" ref="O193" si="164">J193*M193</f>
        <v>4011.04</v>
      </c>
      <c r="P193" s="17">
        <v>43</v>
      </c>
      <c r="Q193" s="17">
        <f t="shared" ref="Q193" si="165">J193*P193</f>
        <v>1959.9399999999998</v>
      </c>
      <c r="R193" s="17">
        <f t="shared" si="161"/>
        <v>2051.1000000000004</v>
      </c>
      <c r="S193" s="17">
        <f t="shared" ref="S193" si="166">+R193*1</f>
        <v>2051.1000000000004</v>
      </c>
      <c r="T193" s="17">
        <f>+R193-S193</f>
        <v>0</v>
      </c>
      <c r="U193" s="17">
        <f>J193*40</f>
        <v>1823.1999999999998</v>
      </c>
      <c r="V193" s="20"/>
      <c r="W193" s="23" t="s">
        <v>85</v>
      </c>
      <c r="X193" s="23" t="s">
        <v>362</v>
      </c>
    </row>
    <row r="194" spans="1:24" x14ac:dyDescent="0.25">
      <c r="A194" s="21">
        <v>45206</v>
      </c>
      <c r="B194" s="22" t="s">
        <v>491</v>
      </c>
      <c r="C194" s="22" t="s">
        <v>492</v>
      </c>
      <c r="D194" s="22" t="s">
        <v>177</v>
      </c>
      <c r="E194" s="22">
        <v>24</v>
      </c>
      <c r="F194" s="23" t="s">
        <v>178</v>
      </c>
      <c r="G194" s="23" t="s">
        <v>29</v>
      </c>
      <c r="H194" s="23" t="s">
        <v>38</v>
      </c>
      <c r="I194" s="23" t="s">
        <v>39</v>
      </c>
      <c r="J194" s="15">
        <v>29.76</v>
      </c>
      <c r="K194" s="15">
        <v>20</v>
      </c>
      <c r="L194" s="15">
        <v>1.488</v>
      </c>
      <c r="M194" s="15" t="s">
        <v>32</v>
      </c>
      <c r="N194" s="15">
        <v>72</v>
      </c>
      <c r="O194" s="16">
        <f t="shared" ref="O194" si="167">+K194*N194</f>
        <v>1440</v>
      </c>
      <c r="P194" s="17">
        <v>0</v>
      </c>
      <c r="Q194" s="17">
        <f>+K194*P194</f>
        <v>0</v>
      </c>
      <c r="R194" s="17">
        <f t="shared" si="161"/>
        <v>1440</v>
      </c>
      <c r="S194" s="17">
        <f>+R194*0</f>
        <v>0</v>
      </c>
      <c r="T194" s="17">
        <f>+R194-S194</f>
        <v>1440</v>
      </c>
      <c r="U194" s="17"/>
      <c r="V194" s="20"/>
      <c r="W194" s="23"/>
      <c r="X194" s="23" t="s">
        <v>33</v>
      </c>
    </row>
    <row r="195" spans="1:24" x14ac:dyDescent="0.25">
      <c r="A195" s="21">
        <v>45206</v>
      </c>
      <c r="B195" s="22" t="s">
        <v>493</v>
      </c>
      <c r="C195" s="22" t="s">
        <v>494</v>
      </c>
      <c r="D195" s="22" t="s">
        <v>95</v>
      </c>
      <c r="E195" s="22" t="s">
        <v>27</v>
      </c>
      <c r="F195" s="23" t="s">
        <v>28</v>
      </c>
      <c r="G195" s="23" t="s">
        <v>29</v>
      </c>
      <c r="H195" s="23" t="s">
        <v>38</v>
      </c>
      <c r="I195" s="23" t="s">
        <v>39</v>
      </c>
      <c r="J195" s="15">
        <v>9.9</v>
      </c>
      <c r="K195" s="15">
        <v>6</v>
      </c>
      <c r="L195" s="15">
        <v>1.65</v>
      </c>
      <c r="M195" s="15">
        <v>45</v>
      </c>
      <c r="N195" s="15" t="s">
        <v>75</v>
      </c>
      <c r="O195" s="17">
        <f>+J195*M195</f>
        <v>445.5</v>
      </c>
      <c r="P195" s="17">
        <v>0</v>
      </c>
      <c r="Q195" s="17">
        <f>+J195*P195</f>
        <v>0</v>
      </c>
      <c r="R195" s="17">
        <f t="shared" si="161"/>
        <v>445.5</v>
      </c>
      <c r="S195" s="17">
        <f>R195*0</f>
        <v>0</v>
      </c>
      <c r="T195" s="17">
        <f t="shared" ref="T195:T197" si="168">R195-S195</f>
        <v>445.5</v>
      </c>
      <c r="U195" s="17"/>
      <c r="V195" s="20"/>
      <c r="W195" s="23"/>
      <c r="X195" s="23" t="s">
        <v>33</v>
      </c>
    </row>
    <row r="196" spans="1:24" x14ac:dyDescent="0.25">
      <c r="A196" s="21">
        <v>45206</v>
      </c>
      <c r="B196" s="22" t="s">
        <v>495</v>
      </c>
      <c r="C196" s="22" t="s">
        <v>496</v>
      </c>
      <c r="D196" s="22" t="s">
        <v>92</v>
      </c>
      <c r="E196" s="22" t="s">
        <v>27</v>
      </c>
      <c r="F196" s="23" t="s">
        <v>28</v>
      </c>
      <c r="G196" s="23" t="s">
        <v>29</v>
      </c>
      <c r="H196" s="23" t="s">
        <v>38</v>
      </c>
      <c r="I196" s="23" t="s">
        <v>39</v>
      </c>
      <c r="J196" s="15">
        <v>17.72</v>
      </c>
      <c r="K196" s="15">
        <v>11</v>
      </c>
      <c r="L196" s="15">
        <v>1.6109090909090911</v>
      </c>
      <c r="M196" s="15">
        <v>45</v>
      </c>
      <c r="N196" s="15" t="s">
        <v>75</v>
      </c>
      <c r="O196" s="17">
        <f>+J196*M196</f>
        <v>797.4</v>
      </c>
      <c r="P196" s="17">
        <v>0</v>
      </c>
      <c r="Q196" s="17">
        <f>+J196*P196</f>
        <v>0</v>
      </c>
      <c r="R196" s="17">
        <f t="shared" si="161"/>
        <v>797.4</v>
      </c>
      <c r="S196" s="17">
        <f>R196*0</f>
        <v>0</v>
      </c>
      <c r="T196" s="17">
        <f t="shared" si="168"/>
        <v>797.4</v>
      </c>
      <c r="U196" s="17"/>
      <c r="V196" s="20"/>
      <c r="W196" s="23"/>
      <c r="X196" s="23" t="s">
        <v>33</v>
      </c>
    </row>
    <row r="197" spans="1:24" x14ac:dyDescent="0.25">
      <c r="A197" s="21">
        <v>45206</v>
      </c>
      <c r="B197" s="22" t="s">
        <v>497</v>
      </c>
      <c r="C197" s="22" t="s">
        <v>498</v>
      </c>
      <c r="D197" s="22" t="s">
        <v>499</v>
      </c>
      <c r="E197" s="22" t="s">
        <v>27</v>
      </c>
      <c r="F197" s="23" t="s">
        <v>28</v>
      </c>
      <c r="G197" s="23" t="s">
        <v>29</v>
      </c>
      <c r="H197" s="23" t="s">
        <v>38</v>
      </c>
      <c r="I197" s="23" t="s">
        <v>39</v>
      </c>
      <c r="J197" s="15">
        <v>9.3800000000000008</v>
      </c>
      <c r="K197" s="15">
        <v>6</v>
      </c>
      <c r="L197" s="15">
        <v>1.563333333333333</v>
      </c>
      <c r="M197" s="15">
        <v>45</v>
      </c>
      <c r="N197" s="15" t="s">
        <v>75</v>
      </c>
      <c r="O197" s="17">
        <f>+J197*M197</f>
        <v>422.1</v>
      </c>
      <c r="P197" s="17">
        <v>0</v>
      </c>
      <c r="Q197" s="17">
        <f>+J197*P197</f>
        <v>0</v>
      </c>
      <c r="R197" s="17">
        <f t="shared" si="161"/>
        <v>422.1</v>
      </c>
      <c r="S197" s="17">
        <f>R197*0</f>
        <v>0</v>
      </c>
      <c r="T197" s="17">
        <f t="shared" si="168"/>
        <v>422.1</v>
      </c>
      <c r="U197" s="17"/>
      <c r="V197" s="20"/>
      <c r="W197" s="23"/>
      <c r="X197" s="23" t="s">
        <v>33</v>
      </c>
    </row>
    <row r="198" spans="1:24" x14ac:dyDescent="0.25">
      <c r="A198" s="21">
        <v>45206</v>
      </c>
      <c r="B198" s="22" t="s">
        <v>500</v>
      </c>
      <c r="C198" s="22" t="s">
        <v>501</v>
      </c>
      <c r="D198" s="22" t="s">
        <v>121</v>
      </c>
      <c r="E198" s="22">
        <v>1990</v>
      </c>
      <c r="F198" s="23" t="s">
        <v>37</v>
      </c>
      <c r="G198" s="23" t="s">
        <v>29</v>
      </c>
      <c r="H198" s="23" t="s">
        <v>288</v>
      </c>
      <c r="I198" s="23" t="s">
        <v>289</v>
      </c>
      <c r="J198" s="15">
        <v>36.520000000000003</v>
      </c>
      <c r="K198" s="15">
        <v>25</v>
      </c>
      <c r="L198" s="15">
        <v>1.4608000000000001</v>
      </c>
      <c r="M198" s="15">
        <v>48</v>
      </c>
      <c r="N198" s="15" t="s">
        <v>32</v>
      </c>
      <c r="O198" s="17">
        <f>J198*M198</f>
        <v>1752.96</v>
      </c>
      <c r="P198" s="17">
        <v>0</v>
      </c>
      <c r="Q198" s="17">
        <f>J198*P198</f>
        <v>0</v>
      </c>
      <c r="R198" s="17">
        <f>O198-Q198</f>
        <v>1752.96</v>
      </c>
      <c r="S198" s="17">
        <f>R198*1</f>
        <v>1752.96</v>
      </c>
      <c r="T198" s="17">
        <f>R198-S198</f>
        <v>0</v>
      </c>
      <c r="U198" s="17"/>
      <c r="V198" s="20"/>
      <c r="W198" s="23"/>
      <c r="X198" s="23" t="s">
        <v>33</v>
      </c>
    </row>
    <row r="199" spans="1:24" x14ac:dyDescent="0.25">
      <c r="A199" s="21">
        <v>45206</v>
      </c>
      <c r="B199" s="22" t="s">
        <v>502</v>
      </c>
      <c r="C199" s="22" t="s">
        <v>503</v>
      </c>
      <c r="D199" s="22" t="s">
        <v>100</v>
      </c>
      <c r="E199" s="22" t="s">
        <v>27</v>
      </c>
      <c r="F199" s="23" t="s">
        <v>28</v>
      </c>
      <c r="G199" s="23" t="s">
        <v>29</v>
      </c>
      <c r="H199" s="23" t="s">
        <v>38</v>
      </c>
      <c r="I199" s="23" t="s">
        <v>39</v>
      </c>
      <c r="J199" s="15">
        <v>5.52</v>
      </c>
      <c r="K199" s="15">
        <v>3</v>
      </c>
      <c r="L199" s="15">
        <v>1.84</v>
      </c>
      <c r="M199" s="15">
        <v>45</v>
      </c>
      <c r="N199" s="15" t="s">
        <v>75</v>
      </c>
      <c r="O199" s="17">
        <f>+J199*M199</f>
        <v>248.39999999999998</v>
      </c>
      <c r="P199" s="17">
        <v>0</v>
      </c>
      <c r="Q199" s="17">
        <f>+J199*P199</f>
        <v>0</v>
      </c>
      <c r="R199" s="17">
        <f>+O199-Q199</f>
        <v>248.39999999999998</v>
      </c>
      <c r="S199" s="17">
        <f>R199*0</f>
        <v>0</v>
      </c>
      <c r="T199" s="17">
        <f t="shared" ref="T199" si="169">R199-S199</f>
        <v>248.39999999999998</v>
      </c>
      <c r="U199" s="17"/>
      <c r="V199" s="20"/>
      <c r="W199" s="23"/>
      <c r="X199" s="23" t="s">
        <v>33</v>
      </c>
    </row>
    <row r="200" spans="1:24" x14ac:dyDescent="0.25">
      <c r="A200" s="21">
        <v>45206</v>
      </c>
      <c r="B200" s="22" t="s">
        <v>504</v>
      </c>
      <c r="C200" s="22" t="s">
        <v>505</v>
      </c>
      <c r="D200" s="22" t="s">
        <v>48</v>
      </c>
      <c r="E200" s="22" t="s">
        <v>27</v>
      </c>
      <c r="F200" s="23" t="s">
        <v>28</v>
      </c>
      <c r="G200" s="23" t="s">
        <v>49</v>
      </c>
      <c r="H200" s="23" t="s">
        <v>49</v>
      </c>
      <c r="I200" s="23" t="s">
        <v>50</v>
      </c>
      <c r="J200" s="15">
        <v>39.64</v>
      </c>
      <c r="K200" s="15">
        <v>25</v>
      </c>
      <c r="L200" s="15">
        <v>1.5855999999999999</v>
      </c>
      <c r="M200" s="15">
        <f>15/1.2</f>
        <v>12.5</v>
      </c>
      <c r="N200" s="15" t="s">
        <v>32</v>
      </c>
      <c r="O200" s="16">
        <f t="shared" ref="O200:O203" si="170">+J200*M200</f>
        <v>495.5</v>
      </c>
      <c r="P200" s="17">
        <v>0</v>
      </c>
      <c r="Q200" s="17">
        <f t="shared" ref="Q200:Q203" si="171">+J200*P200</f>
        <v>0</v>
      </c>
      <c r="R200" s="17">
        <f t="shared" ref="R200:R203" si="172">+O200-Q200</f>
        <v>495.5</v>
      </c>
      <c r="S200" s="17">
        <f t="shared" ref="S200:S203" si="173">+R200*1</f>
        <v>495.5</v>
      </c>
      <c r="T200" s="17">
        <f>+R200-S200</f>
        <v>0</v>
      </c>
      <c r="U200" s="17"/>
      <c r="V200" s="20"/>
      <c r="W200" s="23" t="s">
        <v>51</v>
      </c>
      <c r="X200" s="23" t="s">
        <v>33</v>
      </c>
    </row>
    <row r="201" spans="1:24" x14ac:dyDescent="0.25">
      <c r="A201" s="21">
        <v>45206</v>
      </c>
      <c r="B201" s="22" t="s">
        <v>506</v>
      </c>
      <c r="C201" s="22" t="s">
        <v>507</v>
      </c>
      <c r="D201" s="22" t="s">
        <v>71</v>
      </c>
      <c r="E201" s="22" t="s">
        <v>27</v>
      </c>
      <c r="F201" s="23" t="s">
        <v>28</v>
      </c>
      <c r="G201" s="23" t="s">
        <v>49</v>
      </c>
      <c r="H201" s="23" t="s">
        <v>49</v>
      </c>
      <c r="I201" s="23" t="s">
        <v>50</v>
      </c>
      <c r="J201" s="15">
        <v>37.700000000000003</v>
      </c>
      <c r="K201" s="15">
        <v>25</v>
      </c>
      <c r="L201" s="15">
        <v>1.508</v>
      </c>
      <c r="M201" s="15">
        <f>15/1.2</f>
        <v>12.5</v>
      </c>
      <c r="N201" s="15" t="s">
        <v>32</v>
      </c>
      <c r="O201" s="16">
        <f t="shared" si="170"/>
        <v>471.25000000000006</v>
      </c>
      <c r="P201" s="17">
        <v>0</v>
      </c>
      <c r="Q201" s="17">
        <f t="shared" si="171"/>
        <v>0</v>
      </c>
      <c r="R201" s="17">
        <f t="shared" si="172"/>
        <v>471.25000000000006</v>
      </c>
      <c r="S201" s="17">
        <f t="shared" si="173"/>
        <v>471.25000000000006</v>
      </c>
      <c r="T201" s="17">
        <f>+R201-S201</f>
        <v>0</v>
      </c>
      <c r="U201" s="17"/>
      <c r="V201" s="20"/>
      <c r="W201" s="23" t="s">
        <v>51</v>
      </c>
      <c r="X201" s="23" t="s">
        <v>33</v>
      </c>
    </row>
    <row r="202" spans="1:24" x14ac:dyDescent="0.25">
      <c r="A202" s="21">
        <v>45206</v>
      </c>
      <c r="B202" s="22" t="s">
        <v>508</v>
      </c>
      <c r="C202" s="22" t="s">
        <v>509</v>
      </c>
      <c r="D202" s="22" t="s">
        <v>68</v>
      </c>
      <c r="E202" s="22" t="s">
        <v>27</v>
      </c>
      <c r="F202" s="23" t="s">
        <v>28</v>
      </c>
      <c r="G202" s="23" t="s">
        <v>49</v>
      </c>
      <c r="H202" s="23" t="s">
        <v>49</v>
      </c>
      <c r="I202" s="23" t="s">
        <v>50</v>
      </c>
      <c r="J202" s="15">
        <v>39.56</v>
      </c>
      <c r="K202" s="15">
        <v>25</v>
      </c>
      <c r="L202" s="15">
        <v>1.5824</v>
      </c>
      <c r="M202" s="15">
        <f>15/1.2</f>
        <v>12.5</v>
      </c>
      <c r="N202" s="15" t="s">
        <v>32</v>
      </c>
      <c r="O202" s="16">
        <f t="shared" si="170"/>
        <v>494.5</v>
      </c>
      <c r="P202" s="17">
        <v>0</v>
      </c>
      <c r="Q202" s="17">
        <f t="shared" si="171"/>
        <v>0</v>
      </c>
      <c r="R202" s="17">
        <f t="shared" si="172"/>
        <v>494.5</v>
      </c>
      <c r="S202" s="17">
        <f t="shared" si="173"/>
        <v>494.5</v>
      </c>
      <c r="T202" s="17">
        <f>+R202-S202</f>
        <v>0</v>
      </c>
      <c r="U202" s="17"/>
      <c r="V202" s="20"/>
      <c r="W202" s="23" t="s">
        <v>51</v>
      </c>
      <c r="X202" s="23" t="s">
        <v>33</v>
      </c>
    </row>
    <row r="203" spans="1:24" x14ac:dyDescent="0.25">
      <c r="A203" s="21">
        <v>45206</v>
      </c>
      <c r="B203" s="22" t="s">
        <v>510</v>
      </c>
      <c r="C203" s="22" t="s">
        <v>511</v>
      </c>
      <c r="D203" s="22" t="s">
        <v>109</v>
      </c>
      <c r="E203" s="22" t="s">
        <v>27</v>
      </c>
      <c r="F203" s="23" t="s">
        <v>28</v>
      </c>
      <c r="G203" s="23" t="s">
        <v>49</v>
      </c>
      <c r="H203" s="23" t="s">
        <v>49</v>
      </c>
      <c r="I203" s="23" t="s">
        <v>50</v>
      </c>
      <c r="J203" s="15">
        <v>40.14</v>
      </c>
      <c r="K203" s="15">
        <v>25</v>
      </c>
      <c r="L203" s="15">
        <v>1.6055999999999999</v>
      </c>
      <c r="M203" s="15">
        <f>15/1.2</f>
        <v>12.5</v>
      </c>
      <c r="N203" s="15" t="s">
        <v>32</v>
      </c>
      <c r="O203" s="16">
        <f t="shared" si="170"/>
        <v>501.75</v>
      </c>
      <c r="P203" s="17">
        <v>0</v>
      </c>
      <c r="Q203" s="17">
        <f t="shared" si="171"/>
        <v>0</v>
      </c>
      <c r="R203" s="17">
        <f t="shared" si="172"/>
        <v>501.75</v>
      </c>
      <c r="S203" s="17">
        <f t="shared" si="173"/>
        <v>501.75</v>
      </c>
      <c r="T203" s="17">
        <f>+R203-S203</f>
        <v>0</v>
      </c>
      <c r="U203" s="17"/>
      <c r="V203" s="20"/>
      <c r="W203" s="23" t="s">
        <v>51</v>
      </c>
      <c r="X203" s="23" t="s">
        <v>33</v>
      </c>
    </row>
    <row r="204" spans="1:24" x14ac:dyDescent="0.25">
      <c r="A204" s="21">
        <v>45206</v>
      </c>
      <c r="B204" s="22" t="s">
        <v>512</v>
      </c>
      <c r="C204" s="22" t="s">
        <v>513</v>
      </c>
      <c r="D204" s="22" t="s">
        <v>36</v>
      </c>
      <c r="E204" s="22">
        <v>1991</v>
      </c>
      <c r="F204" s="23" t="s">
        <v>37</v>
      </c>
      <c r="G204" s="23" t="s">
        <v>29</v>
      </c>
      <c r="H204" s="23" t="s">
        <v>43</v>
      </c>
      <c r="I204" s="23" t="s">
        <v>44</v>
      </c>
      <c r="J204" s="15">
        <v>38.1</v>
      </c>
      <c r="K204" s="15">
        <v>25</v>
      </c>
      <c r="L204" s="15">
        <v>1.524</v>
      </c>
      <c r="M204" s="15">
        <v>46</v>
      </c>
      <c r="N204" s="15" t="s">
        <v>32</v>
      </c>
      <c r="O204" s="17">
        <f>J204*M204</f>
        <v>1752.6000000000001</v>
      </c>
      <c r="P204" s="17">
        <v>0</v>
      </c>
      <c r="Q204" s="17">
        <f>J204*P204</f>
        <v>0</v>
      </c>
      <c r="R204" s="17">
        <f>O204-Q204</f>
        <v>1752.6000000000001</v>
      </c>
      <c r="S204" s="17">
        <f>R204*1</f>
        <v>1752.6000000000001</v>
      </c>
      <c r="T204" s="17">
        <f>R204-S204</f>
        <v>0</v>
      </c>
      <c r="U204" s="17"/>
      <c r="V204" s="20"/>
      <c r="W204" s="23"/>
      <c r="X204" s="23" t="s">
        <v>33</v>
      </c>
    </row>
    <row r="205" spans="1:24" x14ac:dyDescent="0.25">
      <c r="A205" s="21">
        <v>45206</v>
      </c>
      <c r="B205" s="22" t="s">
        <v>514</v>
      </c>
      <c r="C205" s="22" t="s">
        <v>515</v>
      </c>
      <c r="D205" s="22" t="s">
        <v>359</v>
      </c>
      <c r="E205" s="22"/>
      <c r="F205" s="23" t="s">
        <v>155</v>
      </c>
      <c r="G205" s="23" t="s">
        <v>29</v>
      </c>
      <c r="H205" s="23" t="s">
        <v>43</v>
      </c>
      <c r="I205" s="23" t="s">
        <v>44</v>
      </c>
      <c r="J205" s="15">
        <v>41.72</v>
      </c>
      <c r="K205" s="15">
        <v>28</v>
      </c>
      <c r="L205" s="15">
        <v>1.49</v>
      </c>
      <c r="M205" s="15">
        <v>90</v>
      </c>
      <c r="N205" s="15" t="s">
        <v>75</v>
      </c>
      <c r="O205" s="16">
        <f>J205*M205</f>
        <v>3754.7999999999997</v>
      </c>
      <c r="P205" s="17">
        <v>43</v>
      </c>
      <c r="Q205" s="17">
        <f>J205*P205</f>
        <v>1793.96</v>
      </c>
      <c r="R205" s="17">
        <f>+O205-Q205</f>
        <v>1960.8399999999997</v>
      </c>
      <c r="S205" s="17">
        <f>+R205*1</f>
        <v>1960.8399999999997</v>
      </c>
      <c r="T205" s="17">
        <f>+R205-S205</f>
        <v>0</v>
      </c>
      <c r="U205" s="17">
        <f>J205*40</f>
        <v>1668.8</v>
      </c>
      <c r="V205" s="20"/>
      <c r="W205" s="23" t="s">
        <v>85</v>
      </c>
      <c r="X205" s="23" t="s">
        <v>362</v>
      </c>
    </row>
    <row r="206" spans="1:24" x14ac:dyDescent="0.25">
      <c r="A206" s="21">
        <v>45206</v>
      </c>
      <c r="B206" s="22" t="s">
        <v>516</v>
      </c>
      <c r="C206" s="22" t="s">
        <v>517</v>
      </c>
      <c r="D206" s="22" t="s">
        <v>518</v>
      </c>
      <c r="E206" s="22" t="s">
        <v>304</v>
      </c>
      <c r="F206" s="23" t="s">
        <v>28</v>
      </c>
      <c r="G206" s="23" t="s">
        <v>29</v>
      </c>
      <c r="H206" s="23" t="s">
        <v>38</v>
      </c>
      <c r="I206" s="23" t="s">
        <v>39</v>
      </c>
      <c r="J206" s="15">
        <v>34.56</v>
      </c>
      <c r="K206" s="15">
        <v>21</v>
      </c>
      <c r="L206" s="15">
        <v>1.6457142857142859</v>
      </c>
      <c r="M206" s="15">
        <v>45</v>
      </c>
      <c r="N206" s="15" t="s">
        <v>75</v>
      </c>
      <c r="O206" s="17">
        <f>+J206*M206</f>
        <v>1555.2</v>
      </c>
      <c r="P206" s="17">
        <v>0</v>
      </c>
      <c r="Q206" s="17">
        <f>+J206*P206</f>
        <v>0</v>
      </c>
      <c r="R206" s="17">
        <f>+O206-Q206</f>
        <v>1555.2</v>
      </c>
      <c r="S206" s="17">
        <f>R206*0</f>
        <v>0</v>
      </c>
      <c r="T206" s="17">
        <f t="shared" ref="T206:T207" si="174">R206-S206</f>
        <v>1555.2</v>
      </c>
      <c r="U206" s="17"/>
      <c r="V206" s="20"/>
      <c r="W206" s="23"/>
      <c r="X206" s="23" t="s">
        <v>33</v>
      </c>
    </row>
    <row r="207" spans="1:24" x14ac:dyDescent="0.25">
      <c r="A207" s="21">
        <v>45206</v>
      </c>
      <c r="B207" s="22" t="s">
        <v>519</v>
      </c>
      <c r="C207" s="22" t="s">
        <v>520</v>
      </c>
      <c r="D207" s="22" t="s">
        <v>71</v>
      </c>
      <c r="E207" s="22">
        <v>4480</v>
      </c>
      <c r="F207" s="23" t="s">
        <v>204</v>
      </c>
      <c r="G207" s="23" t="s">
        <v>29</v>
      </c>
      <c r="H207" s="23" t="s">
        <v>43</v>
      </c>
      <c r="I207" s="23" t="s">
        <v>44</v>
      </c>
      <c r="J207" s="15">
        <v>35.880000000000003</v>
      </c>
      <c r="K207" s="15">
        <v>25</v>
      </c>
      <c r="L207" s="15">
        <v>1.4352</v>
      </c>
      <c r="M207" s="15" t="s">
        <v>32</v>
      </c>
      <c r="N207" s="15">
        <v>70</v>
      </c>
      <c r="O207" s="16">
        <f>K207*N207</f>
        <v>1750</v>
      </c>
      <c r="P207" s="17">
        <v>0</v>
      </c>
      <c r="Q207" s="17">
        <f>K207*P207</f>
        <v>0</v>
      </c>
      <c r="R207" s="17">
        <f>O207-Q207</f>
        <v>1750</v>
      </c>
      <c r="S207" s="17">
        <f t="shared" ref="S207" si="175">R207*0</f>
        <v>0</v>
      </c>
      <c r="T207" s="17">
        <f t="shared" si="174"/>
        <v>1750</v>
      </c>
      <c r="U207" s="17"/>
      <c r="V207" s="20"/>
      <c r="W207" s="23"/>
      <c r="X207" s="23" t="s">
        <v>33</v>
      </c>
    </row>
    <row r="208" spans="1:24" x14ac:dyDescent="0.25">
      <c r="A208" s="21">
        <v>45206</v>
      </c>
      <c r="B208" s="22" t="s">
        <v>521</v>
      </c>
      <c r="C208" s="22" t="s">
        <v>522</v>
      </c>
      <c r="D208" s="22" t="s">
        <v>36</v>
      </c>
      <c r="E208" s="22">
        <v>1992</v>
      </c>
      <c r="F208" s="23" t="s">
        <v>37</v>
      </c>
      <c r="G208" s="23" t="s">
        <v>29</v>
      </c>
      <c r="H208" s="23" t="s">
        <v>288</v>
      </c>
      <c r="I208" s="23" t="s">
        <v>289</v>
      </c>
      <c r="J208" s="15">
        <v>37.979999999999997</v>
      </c>
      <c r="K208" s="15">
        <v>25</v>
      </c>
      <c r="L208" s="15">
        <v>1.5192000000000001</v>
      </c>
      <c r="M208" s="15">
        <v>48</v>
      </c>
      <c r="N208" s="15" t="s">
        <v>32</v>
      </c>
      <c r="O208" s="17">
        <f>J208*M208</f>
        <v>1823.04</v>
      </c>
      <c r="P208" s="17">
        <v>0</v>
      </c>
      <c r="Q208" s="17">
        <f>J208*P208</f>
        <v>0</v>
      </c>
      <c r="R208" s="17">
        <f>O208-Q208</f>
        <v>1823.04</v>
      </c>
      <c r="S208" s="17">
        <f>R208*1</f>
        <v>1823.04</v>
      </c>
      <c r="T208" s="17">
        <f>R208-S208</f>
        <v>0</v>
      </c>
      <c r="U208" s="20"/>
      <c r="V208" s="20"/>
      <c r="W208" s="23"/>
      <c r="X208" s="23" t="s">
        <v>33</v>
      </c>
    </row>
    <row r="209" spans="1:24" x14ac:dyDescent="0.25">
      <c r="A209" s="21">
        <v>45206</v>
      </c>
      <c r="B209" s="22" t="s">
        <v>523</v>
      </c>
      <c r="C209" s="22" t="s">
        <v>524</v>
      </c>
      <c r="D209" s="22" t="s">
        <v>82</v>
      </c>
      <c r="E209" s="22">
        <v>1682</v>
      </c>
      <c r="F209" s="23" t="s">
        <v>85</v>
      </c>
      <c r="G209" s="23" t="s">
        <v>29</v>
      </c>
      <c r="H209" s="23" t="s">
        <v>43</v>
      </c>
      <c r="I209" s="23" t="s">
        <v>44</v>
      </c>
      <c r="J209" s="15">
        <v>38.26</v>
      </c>
      <c r="K209" s="15">
        <v>25</v>
      </c>
      <c r="L209" s="15">
        <v>1.5304</v>
      </c>
      <c r="M209" s="15" t="s">
        <v>32</v>
      </c>
      <c r="N209" s="15">
        <v>70</v>
      </c>
      <c r="O209" s="16">
        <f>+K209*N209</f>
        <v>1750</v>
      </c>
      <c r="P209" s="17">
        <v>0</v>
      </c>
      <c r="Q209" s="17">
        <f>+K209*P209</f>
        <v>0</v>
      </c>
      <c r="R209" s="17">
        <f>+O209-Q209</f>
        <v>1750</v>
      </c>
      <c r="S209" s="17">
        <f>+R209*0</f>
        <v>0</v>
      </c>
      <c r="T209" s="17">
        <f>+R209-S209</f>
        <v>1750</v>
      </c>
      <c r="U209" s="20"/>
      <c r="V209" s="20"/>
      <c r="W209" s="23"/>
      <c r="X209" s="23" t="s">
        <v>33</v>
      </c>
    </row>
    <row r="210" spans="1:24" x14ac:dyDescent="0.25">
      <c r="A210" s="21">
        <v>45206</v>
      </c>
      <c r="B210" s="22" t="s">
        <v>525</v>
      </c>
      <c r="C210" s="22" t="s">
        <v>526</v>
      </c>
      <c r="D210" s="22" t="s">
        <v>95</v>
      </c>
      <c r="E210" s="22" t="s">
        <v>304</v>
      </c>
      <c r="F210" s="23" t="s">
        <v>28</v>
      </c>
      <c r="G210" s="23" t="s">
        <v>29</v>
      </c>
      <c r="H210" s="23" t="s">
        <v>38</v>
      </c>
      <c r="I210" s="23" t="s">
        <v>39</v>
      </c>
      <c r="J210" s="15">
        <v>9.76</v>
      </c>
      <c r="K210" s="15">
        <v>6</v>
      </c>
      <c r="L210" s="15">
        <v>1.6266666666666669</v>
      </c>
      <c r="M210" s="15">
        <v>45</v>
      </c>
      <c r="N210" s="15" t="s">
        <v>75</v>
      </c>
      <c r="O210" s="17">
        <f>+J210*M210</f>
        <v>439.2</v>
      </c>
      <c r="P210" s="17">
        <v>0</v>
      </c>
      <c r="Q210" s="17">
        <f>+J210*P210</f>
        <v>0</v>
      </c>
      <c r="R210" s="17">
        <f>+O210-Q210</f>
        <v>439.2</v>
      </c>
      <c r="S210" s="17">
        <f>R210*0</f>
        <v>0</v>
      </c>
      <c r="T210" s="17">
        <f t="shared" ref="T210" si="176">R210-S210</f>
        <v>439.2</v>
      </c>
      <c r="U210" s="17"/>
      <c r="V210" s="20"/>
      <c r="W210" s="23"/>
      <c r="X210" s="23" t="s">
        <v>33</v>
      </c>
    </row>
    <row r="211" spans="1:24" x14ac:dyDescent="0.25">
      <c r="A211" s="21">
        <v>45206</v>
      </c>
      <c r="B211" s="22" t="s">
        <v>527</v>
      </c>
      <c r="C211" s="22" t="s">
        <v>528</v>
      </c>
      <c r="D211" s="22" t="s">
        <v>61</v>
      </c>
      <c r="E211" s="22" t="s">
        <v>304</v>
      </c>
      <c r="F211" s="23" t="s">
        <v>28</v>
      </c>
      <c r="G211" s="23" t="s">
        <v>55</v>
      </c>
      <c r="H211" s="23" t="s">
        <v>589</v>
      </c>
      <c r="I211" s="23" t="s">
        <v>57</v>
      </c>
      <c r="J211" s="15">
        <v>42.82</v>
      </c>
      <c r="K211" s="15">
        <v>25</v>
      </c>
      <c r="L211" s="15">
        <v>1.7128000000000001</v>
      </c>
      <c r="M211" s="15">
        <f>42/1.2</f>
        <v>35</v>
      </c>
      <c r="N211" s="15" t="s">
        <v>32</v>
      </c>
      <c r="O211" s="16">
        <f t="shared" ref="O211" si="177">+J211*M211</f>
        <v>1498.7</v>
      </c>
      <c r="P211" s="17">
        <v>0</v>
      </c>
      <c r="Q211" s="17">
        <f t="shared" ref="Q211" si="178">+J211*P211</f>
        <v>0</v>
      </c>
      <c r="R211" s="17">
        <f t="shared" ref="R211" si="179">+O211-Q211</f>
        <v>1498.7</v>
      </c>
      <c r="S211" s="17">
        <f t="shared" ref="S211" si="180">+R211*1</f>
        <v>1498.7</v>
      </c>
      <c r="T211" s="17">
        <f>+R211-S211</f>
        <v>0</v>
      </c>
      <c r="U211" s="17"/>
      <c r="V211" s="20"/>
      <c r="W211" s="23"/>
      <c r="X211" s="23" t="s">
        <v>33</v>
      </c>
    </row>
    <row r="212" spans="1:24" x14ac:dyDescent="0.25">
      <c r="A212" s="21">
        <v>45208</v>
      </c>
      <c r="B212" s="22" t="s">
        <v>529</v>
      </c>
      <c r="C212" s="22" t="s">
        <v>530</v>
      </c>
      <c r="D212" s="22" t="s">
        <v>121</v>
      </c>
      <c r="E212" s="22">
        <v>1993</v>
      </c>
      <c r="F212" s="23" t="s">
        <v>37</v>
      </c>
      <c r="G212" s="23" t="s">
        <v>29</v>
      </c>
      <c r="H212" s="23" t="s">
        <v>43</v>
      </c>
      <c r="I212" s="23" t="s">
        <v>44</v>
      </c>
      <c r="J212" s="15">
        <v>38.880000000000003</v>
      </c>
      <c r="K212" s="15">
        <v>25</v>
      </c>
      <c r="L212" s="15">
        <v>1.5552000000000001</v>
      </c>
      <c r="M212" s="15">
        <v>46</v>
      </c>
      <c r="N212" s="15" t="s">
        <v>32</v>
      </c>
      <c r="O212" s="17">
        <f>J212*M212</f>
        <v>1788.48</v>
      </c>
      <c r="P212" s="17">
        <v>0</v>
      </c>
      <c r="Q212" s="17">
        <f>J212*P212</f>
        <v>0</v>
      </c>
      <c r="R212" s="17">
        <f>O212-Q212</f>
        <v>1788.48</v>
      </c>
      <c r="S212" s="17">
        <f>R212*1</f>
        <v>1788.48</v>
      </c>
      <c r="T212" s="17">
        <f>R212-S212</f>
        <v>0</v>
      </c>
      <c r="U212" s="20"/>
      <c r="V212" s="20"/>
      <c r="W212" s="23"/>
      <c r="X212" s="23" t="s">
        <v>33</v>
      </c>
    </row>
    <row r="213" spans="1:24" x14ac:dyDescent="0.25">
      <c r="A213" s="21">
        <v>45208</v>
      </c>
      <c r="B213" s="22" t="s">
        <v>243</v>
      </c>
      <c r="C213" s="22" t="s">
        <v>531</v>
      </c>
      <c r="D213" s="22" t="s">
        <v>36</v>
      </c>
      <c r="E213" s="22">
        <v>1994</v>
      </c>
      <c r="F213" s="23" t="s">
        <v>37</v>
      </c>
      <c r="G213" s="23" t="s">
        <v>29</v>
      </c>
      <c r="H213" s="23" t="s">
        <v>43</v>
      </c>
      <c r="I213" s="23" t="s">
        <v>44</v>
      </c>
      <c r="J213" s="15">
        <v>37.9</v>
      </c>
      <c r="K213" s="15">
        <v>25</v>
      </c>
      <c r="L213" s="15">
        <v>1.516</v>
      </c>
      <c r="M213" s="15">
        <v>46</v>
      </c>
      <c r="N213" s="15" t="s">
        <v>32</v>
      </c>
      <c r="O213" s="17">
        <f>J213*M213</f>
        <v>1743.3999999999999</v>
      </c>
      <c r="P213" s="17">
        <v>0</v>
      </c>
      <c r="Q213" s="17">
        <f>J213*P213</f>
        <v>0</v>
      </c>
      <c r="R213" s="17">
        <f>O213-Q213</f>
        <v>1743.3999999999999</v>
      </c>
      <c r="S213" s="17">
        <f>R213*1</f>
        <v>1743.3999999999999</v>
      </c>
      <c r="T213" s="17">
        <f>R213-S213</f>
        <v>0</v>
      </c>
      <c r="U213" s="17"/>
      <c r="V213" s="20"/>
      <c r="W213" s="23"/>
      <c r="X213" s="23" t="s">
        <v>33</v>
      </c>
    </row>
    <row r="214" spans="1:24" x14ac:dyDescent="0.25">
      <c r="A214" s="21">
        <v>45208</v>
      </c>
      <c r="B214" s="22" t="s">
        <v>532</v>
      </c>
      <c r="C214" s="22" t="s">
        <v>533</v>
      </c>
      <c r="D214" s="22" t="s">
        <v>42</v>
      </c>
      <c r="E214" s="22" t="s">
        <v>27</v>
      </c>
      <c r="F214" s="23" t="s">
        <v>28</v>
      </c>
      <c r="G214" s="23" t="s">
        <v>29</v>
      </c>
      <c r="H214" s="23" t="s">
        <v>30</v>
      </c>
      <c r="I214" s="23" t="s">
        <v>31</v>
      </c>
      <c r="J214" s="15">
        <v>38.92</v>
      </c>
      <c r="K214" s="15">
        <v>25</v>
      </c>
      <c r="L214" s="15">
        <v>1.5568</v>
      </c>
      <c r="M214" s="15">
        <f>33/1.2</f>
        <v>27.5</v>
      </c>
      <c r="N214" s="15" t="s">
        <v>32</v>
      </c>
      <c r="O214" s="16">
        <f>+J214*M214</f>
        <v>1070.3</v>
      </c>
      <c r="P214" s="17">
        <v>0</v>
      </c>
      <c r="Q214" s="17">
        <f>+J214*P214</f>
        <v>0</v>
      </c>
      <c r="R214" s="17">
        <f>+O214-Q214</f>
        <v>1070.3</v>
      </c>
      <c r="S214" s="17">
        <f>+R214*1</f>
        <v>1070.3</v>
      </c>
      <c r="T214" s="17">
        <f>+R214-S214</f>
        <v>0</v>
      </c>
      <c r="U214" s="17"/>
      <c r="V214" s="20"/>
      <c r="W214" s="23" t="s">
        <v>45</v>
      </c>
      <c r="X214" s="23" t="s">
        <v>33</v>
      </c>
    </row>
    <row r="215" spans="1:24" x14ac:dyDescent="0.25">
      <c r="A215" s="21">
        <v>45208</v>
      </c>
      <c r="B215" s="22" t="s">
        <v>534</v>
      </c>
      <c r="C215" s="22" t="s">
        <v>535</v>
      </c>
      <c r="D215" s="22" t="s">
        <v>100</v>
      </c>
      <c r="E215" s="22" t="s">
        <v>27</v>
      </c>
      <c r="F215" s="23" t="s">
        <v>28</v>
      </c>
      <c r="G215" s="23" t="s">
        <v>29</v>
      </c>
      <c r="H215" s="23" t="s">
        <v>38</v>
      </c>
      <c r="I215" s="23" t="s">
        <v>39</v>
      </c>
      <c r="J215" s="15">
        <v>8.66</v>
      </c>
      <c r="K215" s="15">
        <v>5</v>
      </c>
      <c r="L215" s="15">
        <v>1.732</v>
      </c>
      <c r="M215" s="15">
        <v>45</v>
      </c>
      <c r="N215" s="15" t="s">
        <v>75</v>
      </c>
      <c r="O215" s="17">
        <f>+J215*M215</f>
        <v>389.7</v>
      </c>
      <c r="P215" s="17">
        <v>0</v>
      </c>
      <c r="Q215" s="17">
        <f>+J215*P215</f>
        <v>0</v>
      </c>
      <c r="R215" s="17">
        <f>+O215-Q215</f>
        <v>389.7</v>
      </c>
      <c r="S215" s="17">
        <f>R215*0</f>
        <v>0</v>
      </c>
      <c r="T215" s="17">
        <f t="shared" ref="T215" si="181">R215-S215</f>
        <v>389.7</v>
      </c>
      <c r="U215" s="17"/>
      <c r="V215" s="20"/>
      <c r="W215" s="23"/>
      <c r="X215" s="23" t="s">
        <v>33</v>
      </c>
    </row>
    <row r="216" spans="1:24" x14ac:dyDescent="0.25">
      <c r="A216" s="21">
        <v>45208</v>
      </c>
      <c r="B216" s="22" t="s">
        <v>536</v>
      </c>
      <c r="C216" s="22" t="s">
        <v>537</v>
      </c>
      <c r="D216" s="22" t="s">
        <v>64</v>
      </c>
      <c r="E216" s="22" t="s">
        <v>27</v>
      </c>
      <c r="F216" s="23" t="s">
        <v>28</v>
      </c>
      <c r="G216" s="23" t="s">
        <v>49</v>
      </c>
      <c r="H216" s="23" t="s">
        <v>49</v>
      </c>
      <c r="I216" s="23" t="s">
        <v>50</v>
      </c>
      <c r="J216" s="15">
        <v>33.119999999999997</v>
      </c>
      <c r="K216" s="15">
        <v>22</v>
      </c>
      <c r="L216" s="15">
        <v>1.5054545454545454</v>
      </c>
      <c r="M216" s="15">
        <f>15/1.2</f>
        <v>12.5</v>
      </c>
      <c r="N216" s="15" t="s">
        <v>32</v>
      </c>
      <c r="O216" s="16">
        <f t="shared" ref="O216" si="182">+J216*M216</f>
        <v>413.99999999999994</v>
      </c>
      <c r="P216" s="17">
        <v>0</v>
      </c>
      <c r="Q216" s="17">
        <f t="shared" ref="Q216" si="183">+J216*P216</f>
        <v>0</v>
      </c>
      <c r="R216" s="17">
        <f t="shared" ref="R216" si="184">+O216-Q216</f>
        <v>413.99999999999994</v>
      </c>
      <c r="S216" s="17">
        <f t="shared" ref="S216" si="185">+R216*1</f>
        <v>413.99999999999994</v>
      </c>
      <c r="T216" s="17">
        <f>+R216-S216</f>
        <v>0</v>
      </c>
      <c r="U216" s="17"/>
      <c r="V216" s="17"/>
      <c r="W216" s="23" t="s">
        <v>65</v>
      </c>
      <c r="X216" s="23" t="s">
        <v>33</v>
      </c>
    </row>
    <row r="217" spans="1:24" x14ac:dyDescent="0.25">
      <c r="A217" s="21">
        <v>45208</v>
      </c>
      <c r="B217" s="22" t="s">
        <v>538</v>
      </c>
      <c r="C217" s="22" t="s">
        <v>539</v>
      </c>
      <c r="D217" s="22" t="s">
        <v>95</v>
      </c>
      <c r="E217" s="22" t="s">
        <v>27</v>
      </c>
      <c r="F217" s="23" t="s">
        <v>28</v>
      </c>
      <c r="G217" s="23" t="s">
        <v>29</v>
      </c>
      <c r="H217" s="23" t="s">
        <v>38</v>
      </c>
      <c r="I217" s="23" t="s">
        <v>39</v>
      </c>
      <c r="J217" s="15">
        <v>10.119999999999999</v>
      </c>
      <c r="K217" s="15">
        <v>6</v>
      </c>
      <c r="L217" s="15">
        <v>1.6866666666666665</v>
      </c>
      <c r="M217" s="15">
        <v>45</v>
      </c>
      <c r="N217" s="15" t="s">
        <v>75</v>
      </c>
      <c r="O217" s="17">
        <f>+J217*M217</f>
        <v>455.4</v>
      </c>
      <c r="P217" s="17">
        <v>0</v>
      </c>
      <c r="Q217" s="17">
        <f>+J217*P217</f>
        <v>0</v>
      </c>
      <c r="R217" s="17">
        <f>+O217-Q217</f>
        <v>455.4</v>
      </c>
      <c r="S217" s="17">
        <f>R217*0</f>
        <v>0</v>
      </c>
      <c r="T217" s="17">
        <f t="shared" ref="T217:T219" si="186">R217-S217</f>
        <v>455.4</v>
      </c>
      <c r="U217" s="17"/>
      <c r="V217" s="20"/>
      <c r="W217" s="23"/>
      <c r="X217" s="23" t="s">
        <v>33</v>
      </c>
    </row>
    <row r="218" spans="1:24" x14ac:dyDescent="0.25">
      <c r="A218" s="21">
        <v>45208</v>
      </c>
      <c r="B218" s="22" t="s">
        <v>540</v>
      </c>
      <c r="C218" s="22" t="s">
        <v>541</v>
      </c>
      <c r="D218" s="22" t="s">
        <v>499</v>
      </c>
      <c r="E218" s="22" t="s">
        <v>27</v>
      </c>
      <c r="F218" s="23" t="s">
        <v>28</v>
      </c>
      <c r="G218" s="23" t="s">
        <v>29</v>
      </c>
      <c r="H218" s="23" t="s">
        <v>38</v>
      </c>
      <c r="I218" s="23" t="s">
        <v>39</v>
      </c>
      <c r="J218" s="15">
        <v>9.3000000000000007</v>
      </c>
      <c r="K218" s="15">
        <v>5.5</v>
      </c>
      <c r="L218" s="15">
        <v>1.6909090909090911</v>
      </c>
      <c r="M218" s="15">
        <v>45</v>
      </c>
      <c r="N218" s="15" t="s">
        <v>75</v>
      </c>
      <c r="O218" s="17">
        <f>+J218*M218</f>
        <v>418.50000000000006</v>
      </c>
      <c r="P218" s="17">
        <v>0</v>
      </c>
      <c r="Q218" s="17">
        <f>+J218*P218</f>
        <v>0</v>
      </c>
      <c r="R218" s="17">
        <f>+O218-Q218</f>
        <v>418.50000000000006</v>
      </c>
      <c r="S218" s="17">
        <f>R218*0</f>
        <v>0</v>
      </c>
      <c r="T218" s="17">
        <f t="shared" si="186"/>
        <v>418.50000000000006</v>
      </c>
      <c r="U218" s="20"/>
      <c r="V218" s="20"/>
      <c r="W218" s="23"/>
      <c r="X218" s="23" t="s">
        <v>33</v>
      </c>
    </row>
    <row r="219" spans="1:24" x14ac:dyDescent="0.25">
      <c r="A219" s="21">
        <v>45208</v>
      </c>
      <c r="B219" s="22" t="s">
        <v>542</v>
      </c>
      <c r="C219" s="22" t="s">
        <v>543</v>
      </c>
      <c r="D219" s="22" t="s">
        <v>92</v>
      </c>
      <c r="E219" s="22" t="s">
        <v>27</v>
      </c>
      <c r="F219" s="23" t="s">
        <v>28</v>
      </c>
      <c r="G219" s="23" t="s">
        <v>29</v>
      </c>
      <c r="H219" s="23" t="s">
        <v>38</v>
      </c>
      <c r="I219" s="23" t="s">
        <v>39</v>
      </c>
      <c r="J219" s="15">
        <v>17.579999999999998</v>
      </c>
      <c r="K219" s="15">
        <v>11</v>
      </c>
      <c r="L219" s="15">
        <v>1.5981818181818179</v>
      </c>
      <c r="M219" s="15">
        <v>45</v>
      </c>
      <c r="N219" s="15" t="s">
        <v>75</v>
      </c>
      <c r="O219" s="17">
        <f>+J219*M219</f>
        <v>791.09999999999991</v>
      </c>
      <c r="P219" s="17">
        <v>0</v>
      </c>
      <c r="Q219" s="17">
        <f>+J219*P219</f>
        <v>0</v>
      </c>
      <c r="R219" s="17">
        <f>+O219-Q219</f>
        <v>791.09999999999991</v>
      </c>
      <c r="S219" s="17">
        <f>R219*0</f>
        <v>0</v>
      </c>
      <c r="T219" s="17">
        <f t="shared" si="186"/>
        <v>791.09999999999991</v>
      </c>
      <c r="U219" s="20"/>
      <c r="V219" s="20"/>
      <c r="W219" s="23"/>
      <c r="X219" s="23" t="s">
        <v>33</v>
      </c>
    </row>
    <row r="220" spans="1:24" x14ac:dyDescent="0.25">
      <c r="A220" s="21">
        <v>45208</v>
      </c>
      <c r="B220" s="22" t="s">
        <v>544</v>
      </c>
      <c r="C220" s="22" t="s">
        <v>545</v>
      </c>
      <c r="D220" s="22" t="s">
        <v>121</v>
      </c>
      <c r="E220" s="22">
        <v>1995</v>
      </c>
      <c r="F220" s="23" t="s">
        <v>37</v>
      </c>
      <c r="G220" s="23" t="s">
        <v>29</v>
      </c>
      <c r="H220" s="23" t="s">
        <v>38</v>
      </c>
      <c r="I220" s="23" t="s">
        <v>39</v>
      </c>
      <c r="J220" s="15">
        <v>41.58</v>
      </c>
      <c r="K220" s="15">
        <v>25</v>
      </c>
      <c r="L220" s="15">
        <v>1.6632</v>
      </c>
      <c r="M220" s="15">
        <v>43</v>
      </c>
      <c r="N220" s="15" t="s">
        <v>32</v>
      </c>
      <c r="O220" s="17">
        <f>J220*M220</f>
        <v>1787.9399999999998</v>
      </c>
      <c r="P220" s="17">
        <v>0</v>
      </c>
      <c r="Q220" s="17">
        <f>J220*P220</f>
        <v>0</v>
      </c>
      <c r="R220" s="17">
        <f>O220-Q220</f>
        <v>1787.9399999999998</v>
      </c>
      <c r="S220" s="17">
        <f>R220*1</f>
        <v>1787.9399999999998</v>
      </c>
      <c r="T220" s="17">
        <f>R220-S220</f>
        <v>0</v>
      </c>
      <c r="U220" s="17"/>
      <c r="V220" s="17"/>
      <c r="W220" s="23"/>
      <c r="X220" s="23" t="s">
        <v>33</v>
      </c>
    </row>
    <row r="221" spans="1:24" x14ac:dyDescent="0.25">
      <c r="A221" s="21">
        <v>45208</v>
      </c>
      <c r="B221" s="22" t="s">
        <v>546</v>
      </c>
      <c r="C221" s="22" t="s">
        <v>547</v>
      </c>
      <c r="D221" s="22" t="s">
        <v>36</v>
      </c>
      <c r="E221" s="22">
        <v>1996</v>
      </c>
      <c r="F221" s="23" t="s">
        <v>37</v>
      </c>
      <c r="G221" s="23" t="s">
        <v>29</v>
      </c>
      <c r="H221" s="23" t="s">
        <v>288</v>
      </c>
      <c r="I221" s="23" t="s">
        <v>289</v>
      </c>
      <c r="J221" s="15">
        <v>37.26</v>
      </c>
      <c r="K221" s="15">
        <v>25</v>
      </c>
      <c r="L221" s="15">
        <v>1.4903999999999999</v>
      </c>
      <c r="M221" s="15">
        <v>48</v>
      </c>
      <c r="N221" s="15" t="s">
        <v>32</v>
      </c>
      <c r="O221" s="17">
        <f>J221*M221</f>
        <v>1788.48</v>
      </c>
      <c r="P221" s="17">
        <v>0</v>
      </c>
      <c r="Q221" s="17">
        <f>J221*P221</f>
        <v>0</v>
      </c>
      <c r="R221" s="17">
        <f>O221-Q221</f>
        <v>1788.48</v>
      </c>
      <c r="S221" s="17">
        <f>R221*1</f>
        <v>1788.48</v>
      </c>
      <c r="T221" s="17">
        <f>R221-S221</f>
        <v>0</v>
      </c>
      <c r="U221" s="17"/>
      <c r="V221" s="20"/>
      <c r="W221" s="23"/>
      <c r="X221" s="23" t="s">
        <v>33</v>
      </c>
    </row>
    <row r="222" spans="1:24" x14ac:dyDescent="0.25">
      <c r="A222" s="21">
        <v>45208</v>
      </c>
      <c r="B222" s="22" t="s">
        <v>548</v>
      </c>
      <c r="C222" s="22" t="s">
        <v>549</v>
      </c>
      <c r="D222" s="22" t="s">
        <v>359</v>
      </c>
      <c r="E222" s="22">
        <v>1600</v>
      </c>
      <c r="F222" s="23" t="s">
        <v>85</v>
      </c>
      <c r="G222" s="23" t="s">
        <v>29</v>
      </c>
      <c r="H222" s="23" t="s">
        <v>38</v>
      </c>
      <c r="I222" s="23" t="s">
        <v>39</v>
      </c>
      <c r="J222" s="15">
        <v>44.96</v>
      </c>
      <c r="K222" s="15">
        <v>25</v>
      </c>
      <c r="L222" s="15">
        <v>1.7984</v>
      </c>
      <c r="M222" s="15" t="s">
        <v>32</v>
      </c>
      <c r="N222" s="15">
        <v>70</v>
      </c>
      <c r="O222" s="16">
        <f>+K222*N222</f>
        <v>1750</v>
      </c>
      <c r="P222" s="17">
        <v>0</v>
      </c>
      <c r="Q222" s="17">
        <f>+K222*P222</f>
        <v>0</v>
      </c>
      <c r="R222" s="17">
        <f>+O222-Q222</f>
        <v>1750</v>
      </c>
      <c r="S222" s="17">
        <f>+R222*0</f>
        <v>0</v>
      </c>
      <c r="T222" s="17">
        <f>+R222-S222</f>
        <v>1750</v>
      </c>
      <c r="U222" s="20"/>
      <c r="V222" s="20"/>
      <c r="W222" s="23"/>
      <c r="X222" s="23" t="s">
        <v>33</v>
      </c>
    </row>
    <row r="223" spans="1:24" x14ac:dyDescent="0.25">
      <c r="A223" s="21">
        <v>45208</v>
      </c>
      <c r="B223" s="22" t="s">
        <v>550</v>
      </c>
      <c r="C223" s="22" t="s">
        <v>551</v>
      </c>
      <c r="D223" s="22" t="s">
        <v>118</v>
      </c>
      <c r="E223" s="22">
        <v>365</v>
      </c>
      <c r="F223" s="23" t="s">
        <v>106</v>
      </c>
      <c r="G223" s="23" t="s">
        <v>29</v>
      </c>
      <c r="H223" s="23" t="s">
        <v>30</v>
      </c>
      <c r="I223" s="23" t="s">
        <v>31</v>
      </c>
      <c r="J223" s="15">
        <v>38.54</v>
      </c>
      <c r="K223" s="15">
        <v>25</v>
      </c>
      <c r="L223" s="15">
        <v>1.5415999999999999</v>
      </c>
      <c r="M223" s="15" t="s">
        <v>32</v>
      </c>
      <c r="N223" s="15">
        <v>52</v>
      </c>
      <c r="O223" s="16">
        <f t="shared" ref="O223:O225" si="187">+K223*N223</f>
        <v>1300</v>
      </c>
      <c r="P223" s="17">
        <v>0</v>
      </c>
      <c r="Q223" s="17">
        <f t="shared" ref="Q223:Q225" si="188">+K223*P223</f>
        <v>0</v>
      </c>
      <c r="R223" s="17">
        <f t="shared" ref="R223:R226" si="189">+O223-Q223</f>
        <v>1300</v>
      </c>
      <c r="S223" s="17">
        <f>+R223*0</f>
        <v>0</v>
      </c>
      <c r="T223" s="17">
        <f t="shared" ref="T223:T225" si="190">+R223-S223</f>
        <v>1300</v>
      </c>
      <c r="U223" s="17"/>
      <c r="V223" s="17"/>
      <c r="W223" s="23"/>
      <c r="X223" s="23" t="s">
        <v>33</v>
      </c>
    </row>
    <row r="224" spans="1:24" x14ac:dyDescent="0.25">
      <c r="A224" s="21">
        <v>45208</v>
      </c>
      <c r="B224" s="22" t="s">
        <v>552</v>
      </c>
      <c r="C224" s="22" t="s">
        <v>553</v>
      </c>
      <c r="D224" s="22" t="s">
        <v>105</v>
      </c>
      <c r="E224" s="22">
        <v>370</v>
      </c>
      <c r="F224" s="23" t="s">
        <v>106</v>
      </c>
      <c r="G224" s="23" t="s">
        <v>29</v>
      </c>
      <c r="H224" s="23" t="s">
        <v>30</v>
      </c>
      <c r="I224" s="23" t="s">
        <v>31</v>
      </c>
      <c r="J224" s="15">
        <v>38.76</v>
      </c>
      <c r="K224" s="15">
        <v>25</v>
      </c>
      <c r="L224" s="15">
        <v>1.5504</v>
      </c>
      <c r="M224" s="15" t="s">
        <v>32</v>
      </c>
      <c r="N224" s="15">
        <v>52</v>
      </c>
      <c r="O224" s="16">
        <f t="shared" si="187"/>
        <v>1300</v>
      </c>
      <c r="P224" s="17">
        <v>0</v>
      </c>
      <c r="Q224" s="17">
        <f t="shared" si="188"/>
        <v>0</v>
      </c>
      <c r="R224" s="17">
        <f t="shared" si="189"/>
        <v>1300</v>
      </c>
      <c r="S224" s="17">
        <f>+R224*0</f>
        <v>0</v>
      </c>
      <c r="T224" s="17">
        <f t="shared" si="190"/>
        <v>1300</v>
      </c>
      <c r="U224" s="17"/>
      <c r="V224" s="17"/>
      <c r="W224" s="23"/>
      <c r="X224" s="23" t="s">
        <v>33</v>
      </c>
    </row>
    <row r="225" spans="1:24" x14ac:dyDescent="0.25">
      <c r="A225" s="21">
        <v>45208</v>
      </c>
      <c r="B225" s="22" t="s">
        <v>554</v>
      </c>
      <c r="C225" s="22" t="s">
        <v>555</v>
      </c>
      <c r="D225" s="22" t="s">
        <v>128</v>
      </c>
      <c r="E225" s="22">
        <v>362</v>
      </c>
      <c r="F225" s="23" t="s">
        <v>106</v>
      </c>
      <c r="G225" s="23" t="s">
        <v>29</v>
      </c>
      <c r="H225" s="23" t="s">
        <v>30</v>
      </c>
      <c r="I225" s="23" t="s">
        <v>31</v>
      </c>
      <c r="J225" s="15">
        <v>37.64</v>
      </c>
      <c r="K225" s="15">
        <v>25</v>
      </c>
      <c r="L225" s="15">
        <v>1.5056</v>
      </c>
      <c r="M225" s="15" t="s">
        <v>32</v>
      </c>
      <c r="N225" s="15">
        <v>52</v>
      </c>
      <c r="O225" s="16">
        <f t="shared" si="187"/>
        <v>1300</v>
      </c>
      <c r="P225" s="17">
        <v>0</v>
      </c>
      <c r="Q225" s="17">
        <f t="shared" si="188"/>
        <v>0</v>
      </c>
      <c r="R225" s="17">
        <f t="shared" si="189"/>
        <v>1300</v>
      </c>
      <c r="S225" s="17">
        <f>+R225*0</f>
        <v>0</v>
      </c>
      <c r="T225" s="17">
        <f t="shared" si="190"/>
        <v>1300</v>
      </c>
      <c r="U225" s="17"/>
      <c r="V225" s="20"/>
      <c r="W225" s="23"/>
      <c r="X225" s="23" t="s">
        <v>33</v>
      </c>
    </row>
    <row r="226" spans="1:24" x14ac:dyDescent="0.25">
      <c r="A226" s="21">
        <v>45208</v>
      </c>
      <c r="B226" s="22" t="s">
        <v>556</v>
      </c>
      <c r="C226" s="22" t="s">
        <v>557</v>
      </c>
      <c r="D226" s="22" t="s">
        <v>558</v>
      </c>
      <c r="E226" s="22" t="s">
        <v>27</v>
      </c>
      <c r="F226" s="23" t="s">
        <v>28</v>
      </c>
      <c r="G226" s="23" t="s">
        <v>49</v>
      </c>
      <c r="H226" s="23" t="s">
        <v>49</v>
      </c>
      <c r="I226" s="23" t="s">
        <v>50</v>
      </c>
      <c r="J226" s="15">
        <v>38.5</v>
      </c>
      <c r="K226" s="15">
        <v>23</v>
      </c>
      <c r="L226" s="15">
        <v>1.673913043478261</v>
      </c>
      <c r="M226" s="15">
        <f>15/1.2</f>
        <v>12.5</v>
      </c>
      <c r="N226" s="15" t="s">
        <v>32</v>
      </c>
      <c r="O226" s="16">
        <f t="shared" ref="O226" si="191">+J226*M226</f>
        <v>481.25</v>
      </c>
      <c r="P226" s="17">
        <v>0</v>
      </c>
      <c r="Q226" s="17">
        <f t="shared" ref="Q226" si="192">+J226*P226</f>
        <v>0</v>
      </c>
      <c r="R226" s="17">
        <f t="shared" si="189"/>
        <v>481.25</v>
      </c>
      <c r="S226" s="17">
        <f t="shared" ref="S226" si="193">+R226*1</f>
        <v>481.25</v>
      </c>
      <c r="T226" s="17">
        <f>+R226-S226</f>
        <v>0</v>
      </c>
      <c r="U226" s="17"/>
      <c r="V226" s="17"/>
      <c r="W226" s="23"/>
      <c r="X226" s="23" t="s">
        <v>33</v>
      </c>
    </row>
    <row r="227" spans="1:24" x14ac:dyDescent="0.25">
      <c r="A227" s="21">
        <v>45208</v>
      </c>
      <c r="B227" s="22" t="s">
        <v>559</v>
      </c>
      <c r="C227" s="22" t="s">
        <v>560</v>
      </c>
      <c r="D227" s="22" t="s">
        <v>42</v>
      </c>
      <c r="E227" s="22" t="s">
        <v>27</v>
      </c>
      <c r="F227" s="23" t="s">
        <v>28</v>
      </c>
      <c r="G227" s="23" t="s">
        <v>29</v>
      </c>
      <c r="H227" s="23" t="s">
        <v>38</v>
      </c>
      <c r="I227" s="23" t="s">
        <v>39</v>
      </c>
      <c r="J227" s="15">
        <v>44.04</v>
      </c>
      <c r="K227" s="15">
        <v>25</v>
      </c>
      <c r="L227" s="15">
        <v>1.7616000000000001</v>
      </c>
      <c r="M227" s="15">
        <v>45</v>
      </c>
      <c r="N227" s="15" t="s">
        <v>75</v>
      </c>
      <c r="O227" s="17">
        <f>+J227*M227</f>
        <v>1981.8</v>
      </c>
      <c r="P227" s="17">
        <v>0</v>
      </c>
      <c r="Q227" s="17">
        <f>+J227*P227</f>
        <v>0</v>
      </c>
      <c r="R227" s="17">
        <f>+O227-Q227</f>
        <v>1981.8</v>
      </c>
      <c r="S227" s="17">
        <f>R227*0</f>
        <v>0</v>
      </c>
      <c r="T227" s="17">
        <f t="shared" ref="T227" si="194">R227-S227</f>
        <v>1981.8</v>
      </c>
      <c r="U227" s="20"/>
      <c r="V227" s="20"/>
      <c r="W227" s="23" t="s">
        <v>45</v>
      </c>
      <c r="X227" s="23" t="s">
        <v>33</v>
      </c>
    </row>
    <row r="228" spans="1:24" x14ac:dyDescent="0.25">
      <c r="A228" s="21">
        <v>45208</v>
      </c>
      <c r="B228" s="22" t="s">
        <v>561</v>
      </c>
      <c r="C228" s="22" t="s">
        <v>562</v>
      </c>
      <c r="D228" s="22" t="s">
        <v>121</v>
      </c>
      <c r="E228" s="22">
        <v>1997</v>
      </c>
      <c r="F228" s="23" t="s">
        <v>37</v>
      </c>
      <c r="G228" s="23" t="s">
        <v>29</v>
      </c>
      <c r="H228" s="23" t="s">
        <v>43</v>
      </c>
      <c r="I228" s="23" t="s">
        <v>44</v>
      </c>
      <c r="J228" s="15">
        <v>37.979999999999997</v>
      </c>
      <c r="K228" s="15">
        <v>25</v>
      </c>
      <c r="L228" s="15">
        <v>1.5191999999999999</v>
      </c>
      <c r="M228" s="15">
        <v>46</v>
      </c>
      <c r="N228" s="15" t="s">
        <v>32</v>
      </c>
      <c r="O228" s="17">
        <f>J228*M228</f>
        <v>1747.08</v>
      </c>
      <c r="P228" s="17">
        <v>0</v>
      </c>
      <c r="Q228" s="17">
        <f>J228*P228</f>
        <v>0</v>
      </c>
      <c r="R228" s="17">
        <f>O228-Q228</f>
        <v>1747.08</v>
      </c>
      <c r="S228" s="17">
        <f>R228*1</f>
        <v>1747.08</v>
      </c>
      <c r="T228" s="17">
        <f>R228-S228</f>
        <v>0</v>
      </c>
      <c r="U228" s="17"/>
      <c r="V228" s="17"/>
      <c r="W228" s="23"/>
      <c r="X228" s="23" t="s">
        <v>33</v>
      </c>
    </row>
    <row r="229" spans="1:24" x14ac:dyDescent="0.25">
      <c r="A229" s="21">
        <v>45208</v>
      </c>
      <c r="B229" s="22" t="s">
        <v>563</v>
      </c>
      <c r="C229" s="22" t="s">
        <v>564</v>
      </c>
      <c r="D229" s="22" t="s">
        <v>100</v>
      </c>
      <c r="E229" s="22" t="s">
        <v>27</v>
      </c>
      <c r="F229" s="23" t="s">
        <v>28</v>
      </c>
      <c r="G229" s="23" t="s">
        <v>29</v>
      </c>
      <c r="H229" s="23" t="s">
        <v>30</v>
      </c>
      <c r="I229" s="23" t="s">
        <v>31</v>
      </c>
      <c r="J229" s="15">
        <v>2.44</v>
      </c>
      <c r="K229" s="15">
        <v>2</v>
      </c>
      <c r="L229" s="15">
        <v>1.22</v>
      </c>
      <c r="M229" s="15">
        <f>33/1.2</f>
        <v>27.5</v>
      </c>
      <c r="N229" s="15" t="s">
        <v>32</v>
      </c>
      <c r="O229" s="16">
        <f>+J229*M229</f>
        <v>67.099999999999994</v>
      </c>
      <c r="P229" s="17">
        <v>0</v>
      </c>
      <c r="Q229" s="17">
        <f>+J229*P229</f>
        <v>0</v>
      </c>
      <c r="R229" s="17">
        <f>+O229-Q229</f>
        <v>67.099999999999994</v>
      </c>
      <c r="S229" s="17">
        <f>+R229*1</f>
        <v>67.099999999999994</v>
      </c>
      <c r="T229" s="17">
        <f>+R229-S229</f>
        <v>0</v>
      </c>
      <c r="U229" s="20"/>
      <c r="V229" s="20"/>
      <c r="W229" s="23"/>
      <c r="X229" s="23" t="s">
        <v>33</v>
      </c>
    </row>
    <row r="230" spans="1:24" x14ac:dyDescent="0.25">
      <c r="A230" s="21">
        <v>45208</v>
      </c>
      <c r="B230" s="22" t="s">
        <v>565</v>
      </c>
      <c r="C230" s="22" t="s">
        <v>566</v>
      </c>
      <c r="D230" s="22" t="s">
        <v>359</v>
      </c>
      <c r="E230" s="22">
        <v>1701</v>
      </c>
      <c r="F230" s="23" t="s">
        <v>85</v>
      </c>
      <c r="G230" s="23" t="s">
        <v>29</v>
      </c>
      <c r="H230" s="23" t="s">
        <v>38</v>
      </c>
      <c r="I230" s="23" t="s">
        <v>39</v>
      </c>
      <c r="J230" s="15">
        <v>43.22</v>
      </c>
      <c r="K230" s="15">
        <v>25</v>
      </c>
      <c r="L230" s="15">
        <v>1.7287999999999999</v>
      </c>
      <c r="M230" s="15" t="s">
        <v>32</v>
      </c>
      <c r="N230" s="15">
        <v>70</v>
      </c>
      <c r="O230" s="16">
        <f>+K230*N230</f>
        <v>1750</v>
      </c>
      <c r="P230" s="17">
        <v>0</v>
      </c>
      <c r="Q230" s="17">
        <f>+K230*P230</f>
        <v>0</v>
      </c>
      <c r="R230" s="17">
        <f>+O230-Q230</f>
        <v>1750</v>
      </c>
      <c r="S230" s="17">
        <f>+R230*0</f>
        <v>0</v>
      </c>
      <c r="T230" s="17">
        <f>+R230-S230</f>
        <v>1750</v>
      </c>
      <c r="U230" s="17"/>
      <c r="V230" s="17"/>
      <c r="W230" s="23"/>
      <c r="X230" s="23" t="s">
        <v>33</v>
      </c>
    </row>
    <row r="231" spans="1:24" x14ac:dyDescent="0.25">
      <c r="A231" s="21">
        <v>45208</v>
      </c>
      <c r="B231" s="22" t="s">
        <v>567</v>
      </c>
      <c r="C231" s="22" t="s">
        <v>568</v>
      </c>
      <c r="D231" s="22" t="s">
        <v>36</v>
      </c>
      <c r="E231" s="22">
        <v>1998</v>
      </c>
      <c r="F231" s="23" t="s">
        <v>37</v>
      </c>
      <c r="G231" s="23" t="s">
        <v>29</v>
      </c>
      <c r="H231" s="23" t="s">
        <v>38</v>
      </c>
      <c r="I231" s="23" t="s">
        <v>39</v>
      </c>
      <c r="J231" s="15">
        <v>43.66</v>
      </c>
      <c r="K231" s="15">
        <v>25</v>
      </c>
      <c r="L231" s="15">
        <v>1.7464</v>
      </c>
      <c r="M231" s="15">
        <v>43</v>
      </c>
      <c r="N231" s="15" t="s">
        <v>32</v>
      </c>
      <c r="O231" s="17">
        <f>J231*M231</f>
        <v>1877.3799999999999</v>
      </c>
      <c r="P231" s="17">
        <v>0</v>
      </c>
      <c r="Q231" s="17">
        <f>J231*P231</f>
        <v>0</v>
      </c>
      <c r="R231" s="17">
        <f>O231-Q231</f>
        <v>1877.3799999999999</v>
      </c>
      <c r="S231" s="17">
        <f>R231*1</f>
        <v>1877.3799999999999</v>
      </c>
      <c r="T231" s="17">
        <f>R231-S231</f>
        <v>0</v>
      </c>
      <c r="U231" s="17"/>
      <c r="V231" s="17"/>
      <c r="W231" s="23"/>
      <c r="X231" s="23" t="s">
        <v>33</v>
      </c>
    </row>
    <row r="232" spans="1:24" x14ac:dyDescent="0.25">
      <c r="A232" s="21">
        <v>45208</v>
      </c>
      <c r="B232" s="22" t="s">
        <v>569</v>
      </c>
      <c r="C232" s="22" t="s">
        <v>570</v>
      </c>
      <c r="D232" s="22" t="s">
        <v>558</v>
      </c>
      <c r="E232" s="22" t="s">
        <v>27</v>
      </c>
      <c r="F232" s="23" t="s">
        <v>28</v>
      </c>
      <c r="G232" s="23" t="s">
        <v>49</v>
      </c>
      <c r="H232" s="23" t="s">
        <v>49</v>
      </c>
      <c r="I232" s="23" t="s">
        <v>50</v>
      </c>
      <c r="J232" s="15">
        <v>39.58</v>
      </c>
      <c r="K232" s="15">
        <v>24</v>
      </c>
      <c r="L232" s="15">
        <v>1.6491666666666667</v>
      </c>
      <c r="M232" s="15">
        <f>15/1.2</f>
        <v>12.5</v>
      </c>
      <c r="N232" s="15" t="s">
        <v>32</v>
      </c>
      <c r="O232" s="16">
        <f t="shared" ref="O232" si="195">+J232*M232</f>
        <v>494.75</v>
      </c>
      <c r="P232" s="17">
        <v>0</v>
      </c>
      <c r="Q232" s="17">
        <f t="shared" ref="Q232" si="196">+J232*P232</f>
        <v>0</v>
      </c>
      <c r="R232" s="17">
        <f t="shared" ref="R232" si="197">+O232-Q232</f>
        <v>494.75</v>
      </c>
      <c r="S232" s="17">
        <f t="shared" ref="S232" si="198">+R232*1</f>
        <v>494.75</v>
      </c>
      <c r="T232" s="17">
        <f>+R232-S232</f>
        <v>0</v>
      </c>
      <c r="U232" s="17"/>
      <c r="V232" s="17"/>
      <c r="W232" s="23"/>
      <c r="X232" s="23" t="s">
        <v>33</v>
      </c>
    </row>
    <row r="233" spans="1:24" x14ac:dyDescent="0.25">
      <c r="A233" s="21">
        <v>45208</v>
      </c>
      <c r="B233" s="22" t="s">
        <v>571</v>
      </c>
      <c r="C233" s="22" t="s">
        <v>572</v>
      </c>
      <c r="D233" s="22" t="s">
        <v>82</v>
      </c>
      <c r="E233" s="22">
        <v>1684</v>
      </c>
      <c r="F233" s="23" t="s">
        <v>85</v>
      </c>
      <c r="G233" s="23" t="s">
        <v>29</v>
      </c>
      <c r="H233" s="23" t="s">
        <v>43</v>
      </c>
      <c r="I233" s="23" t="s">
        <v>44</v>
      </c>
      <c r="J233" s="15">
        <v>38.42</v>
      </c>
      <c r="K233" s="15">
        <v>25</v>
      </c>
      <c r="L233" s="15">
        <v>1.5368000000000002</v>
      </c>
      <c r="M233" s="15" t="s">
        <v>32</v>
      </c>
      <c r="N233" s="15">
        <v>70</v>
      </c>
      <c r="O233" s="16">
        <f>+K233*N233</f>
        <v>1750</v>
      </c>
      <c r="P233" s="17">
        <v>0</v>
      </c>
      <c r="Q233" s="17">
        <f>+K233*P233</f>
        <v>0</v>
      </c>
      <c r="R233" s="17">
        <f>+O233-Q233</f>
        <v>1750</v>
      </c>
      <c r="S233" s="17">
        <f>+R233*0</f>
        <v>0</v>
      </c>
      <c r="T233" s="17">
        <f>+R233-S233</f>
        <v>1750</v>
      </c>
      <c r="U233" s="17"/>
      <c r="V233" s="20"/>
      <c r="W233" s="23"/>
      <c r="X233" s="23" t="s">
        <v>33</v>
      </c>
    </row>
    <row r="234" spans="1:24" x14ac:dyDescent="0.25">
      <c r="A234" s="21">
        <v>45208</v>
      </c>
      <c r="B234" s="22" t="s">
        <v>573</v>
      </c>
      <c r="C234" s="22" t="s">
        <v>574</v>
      </c>
      <c r="D234" s="22" t="s">
        <v>95</v>
      </c>
      <c r="E234" s="22" t="s">
        <v>27</v>
      </c>
      <c r="F234" s="23" t="s">
        <v>28</v>
      </c>
      <c r="G234" s="23" t="s">
        <v>29</v>
      </c>
      <c r="H234" s="23" t="s">
        <v>38</v>
      </c>
      <c r="I234" s="23" t="s">
        <v>39</v>
      </c>
      <c r="J234" s="15">
        <v>9.6999999999999993</v>
      </c>
      <c r="K234" s="15">
        <v>6</v>
      </c>
      <c r="L234" s="15">
        <v>1.6166666666666665</v>
      </c>
      <c r="M234" s="15">
        <v>45</v>
      </c>
      <c r="N234" s="15" t="s">
        <v>75</v>
      </c>
      <c r="O234" s="17">
        <f>+J234*M234</f>
        <v>436.49999999999994</v>
      </c>
      <c r="P234" s="17">
        <v>0</v>
      </c>
      <c r="Q234" s="17">
        <f>+J234*P234</f>
        <v>0</v>
      </c>
      <c r="R234" s="17">
        <f>+O234-Q234</f>
        <v>436.49999999999994</v>
      </c>
      <c r="S234" s="17">
        <f>R234*0</f>
        <v>0</v>
      </c>
      <c r="T234" s="17">
        <f t="shared" ref="T234" si="199">R234-S234</f>
        <v>436.49999999999994</v>
      </c>
      <c r="U234" s="17"/>
      <c r="V234" s="20"/>
      <c r="W234" s="23"/>
      <c r="X234" s="23" t="s">
        <v>33</v>
      </c>
    </row>
    <row r="235" spans="1:24" x14ac:dyDescent="0.25">
      <c r="A235" s="21">
        <v>45208</v>
      </c>
      <c r="B235" s="22" t="s">
        <v>575</v>
      </c>
      <c r="C235" s="22" t="s">
        <v>576</v>
      </c>
      <c r="D235" s="22" t="s">
        <v>577</v>
      </c>
      <c r="E235" s="22"/>
      <c r="F235" s="23" t="s">
        <v>317</v>
      </c>
      <c r="G235" s="23" t="s">
        <v>55</v>
      </c>
      <c r="H235" s="23" t="s">
        <v>56</v>
      </c>
      <c r="I235" s="23" t="s">
        <v>84</v>
      </c>
      <c r="J235" s="15">
        <v>31.36</v>
      </c>
      <c r="K235" s="15">
        <v>20</v>
      </c>
      <c r="L235" s="15">
        <v>1.5680000000000001</v>
      </c>
      <c r="M235" s="15">
        <v>75</v>
      </c>
      <c r="N235" s="15" t="s">
        <v>32</v>
      </c>
      <c r="O235" s="17">
        <f>+J235*M235</f>
        <v>2352</v>
      </c>
      <c r="P235" s="17">
        <v>39</v>
      </c>
      <c r="Q235" s="17">
        <f>+J235*P235</f>
        <v>1223.04</v>
      </c>
      <c r="R235" s="17">
        <f>+O235-Q235</f>
        <v>1128.96</v>
      </c>
      <c r="S235" s="17">
        <f>+R235*0</f>
        <v>0</v>
      </c>
      <c r="T235" s="17">
        <f>+R235-S235</f>
        <v>1128.96</v>
      </c>
      <c r="U235" s="20">
        <f>+J235*37</f>
        <v>1160.32</v>
      </c>
      <c r="V235" s="20"/>
      <c r="W235" s="23" t="s">
        <v>318</v>
      </c>
      <c r="X235" s="23" t="s">
        <v>319</v>
      </c>
    </row>
    <row r="236" spans="1:24" x14ac:dyDescent="0.25">
      <c r="A236" s="21">
        <v>45208</v>
      </c>
      <c r="B236" s="22" t="s">
        <v>578</v>
      </c>
      <c r="C236" s="22" t="s">
        <v>579</v>
      </c>
      <c r="D236" s="22" t="s">
        <v>580</v>
      </c>
      <c r="E236" s="22" t="s">
        <v>27</v>
      </c>
      <c r="F236" s="23" t="s">
        <v>28</v>
      </c>
      <c r="G236" s="23" t="s">
        <v>49</v>
      </c>
      <c r="H236" s="23" t="s">
        <v>49</v>
      </c>
      <c r="I236" s="23" t="s">
        <v>50</v>
      </c>
      <c r="J236" s="15">
        <v>14.46</v>
      </c>
      <c r="K236" s="15">
        <v>10</v>
      </c>
      <c r="L236" s="15">
        <v>1.4460000000000002</v>
      </c>
      <c r="M236" s="15">
        <f>15/1.2</f>
        <v>12.5</v>
      </c>
      <c r="N236" s="15" t="s">
        <v>32</v>
      </c>
      <c r="O236" s="16">
        <f t="shared" ref="O236" si="200">+J236*M236</f>
        <v>180.75</v>
      </c>
      <c r="P236" s="17">
        <v>0</v>
      </c>
      <c r="Q236" s="17">
        <f t="shared" ref="Q236" si="201">+J236*P236</f>
        <v>0</v>
      </c>
      <c r="R236" s="17">
        <f t="shared" ref="R236" si="202">+O236-Q236</f>
        <v>180.75</v>
      </c>
      <c r="S236" s="17">
        <f t="shared" ref="S236" si="203">+R236*1</f>
        <v>180.75</v>
      </c>
      <c r="T236" s="17">
        <f>+R236-S236</f>
        <v>0</v>
      </c>
      <c r="U236" s="17"/>
      <c r="V236" s="17"/>
      <c r="W236" s="23"/>
      <c r="X236" s="23" t="s">
        <v>33</v>
      </c>
    </row>
    <row r="237" spans="1:24" x14ac:dyDescent="0.25">
      <c r="A237" s="21">
        <v>45209</v>
      </c>
      <c r="B237" s="22" t="s">
        <v>581</v>
      </c>
      <c r="C237" s="22" t="s">
        <v>582</v>
      </c>
      <c r="D237" s="22" t="s">
        <v>36</v>
      </c>
      <c r="E237" s="22">
        <v>1999</v>
      </c>
      <c r="F237" s="23" t="s">
        <v>37</v>
      </c>
      <c r="G237" s="23" t="s">
        <v>29</v>
      </c>
      <c r="H237" s="23" t="s">
        <v>38</v>
      </c>
      <c r="I237" s="23" t="s">
        <v>39</v>
      </c>
      <c r="J237" s="15">
        <v>44.02</v>
      </c>
      <c r="K237" s="15">
        <v>25</v>
      </c>
      <c r="L237" s="15">
        <v>1.7608000000000001</v>
      </c>
      <c r="M237" s="15">
        <v>43</v>
      </c>
      <c r="N237" s="15" t="s">
        <v>32</v>
      </c>
      <c r="O237" s="17">
        <f>J237*M237</f>
        <v>1892.8600000000001</v>
      </c>
      <c r="P237" s="17">
        <v>0</v>
      </c>
      <c r="Q237" s="17">
        <f>J237*P237</f>
        <v>0</v>
      </c>
      <c r="R237" s="17">
        <f>O237-Q237</f>
        <v>1892.8600000000001</v>
      </c>
      <c r="S237" s="17">
        <f>R237*1</f>
        <v>1892.8600000000001</v>
      </c>
      <c r="T237" s="17">
        <f>R237-S237</f>
        <v>0</v>
      </c>
      <c r="U237" s="17"/>
      <c r="V237" s="20"/>
      <c r="W237" s="23"/>
      <c r="X237" s="23" t="s">
        <v>33</v>
      </c>
    </row>
    <row r="238" spans="1:24" x14ac:dyDescent="0.25">
      <c r="A238" s="21">
        <v>45209</v>
      </c>
      <c r="B238" s="22" t="s">
        <v>583</v>
      </c>
      <c r="C238" s="22" t="s">
        <v>584</v>
      </c>
      <c r="D238" s="22" t="s">
        <v>121</v>
      </c>
      <c r="E238" s="22">
        <v>2000</v>
      </c>
      <c r="F238" s="23" t="s">
        <v>37</v>
      </c>
      <c r="G238" s="23" t="s">
        <v>29</v>
      </c>
      <c r="H238" s="23" t="s">
        <v>38</v>
      </c>
      <c r="I238" s="23" t="s">
        <v>39</v>
      </c>
      <c r="J238" s="15">
        <v>41.04</v>
      </c>
      <c r="K238" s="15">
        <v>25</v>
      </c>
      <c r="L238" s="15">
        <v>1.6415999999999999</v>
      </c>
      <c r="M238" s="15">
        <v>43</v>
      </c>
      <c r="N238" s="15" t="s">
        <v>32</v>
      </c>
      <c r="O238" s="17">
        <f>J238*M238</f>
        <v>1764.72</v>
      </c>
      <c r="P238" s="17">
        <v>0</v>
      </c>
      <c r="Q238" s="17">
        <f>J238*P238</f>
        <v>0</v>
      </c>
      <c r="R238" s="17">
        <f>O238-Q238</f>
        <v>1764.72</v>
      </c>
      <c r="S238" s="17">
        <f>R238*1</f>
        <v>1764.72</v>
      </c>
      <c r="T238" s="17">
        <f>R238-S238</f>
        <v>0</v>
      </c>
      <c r="U238" s="17"/>
      <c r="V238" s="17"/>
      <c r="W238" s="23"/>
      <c r="X238" s="23" t="s">
        <v>33</v>
      </c>
    </row>
    <row r="239" spans="1:24" x14ac:dyDescent="0.25">
      <c r="A239" s="21">
        <v>45209</v>
      </c>
      <c r="B239" s="22" t="s">
        <v>585</v>
      </c>
      <c r="C239" s="22" t="s">
        <v>586</v>
      </c>
      <c r="D239" s="22" t="s">
        <v>61</v>
      </c>
      <c r="E239" s="22" t="s">
        <v>27</v>
      </c>
      <c r="F239" s="23" t="s">
        <v>28</v>
      </c>
      <c r="G239" s="23" t="s">
        <v>49</v>
      </c>
      <c r="H239" s="23" t="s">
        <v>49</v>
      </c>
      <c r="I239" s="23" t="s">
        <v>50</v>
      </c>
      <c r="J239" s="15">
        <v>39.340000000000003</v>
      </c>
      <c r="K239" s="15">
        <v>25</v>
      </c>
      <c r="L239" s="15">
        <v>1.5736000000000001</v>
      </c>
      <c r="M239" s="15">
        <f>15/1.2</f>
        <v>12.5</v>
      </c>
      <c r="N239" s="15" t="s">
        <v>32</v>
      </c>
      <c r="O239" s="16">
        <f t="shared" ref="O239:O240" si="204">+J239*M239</f>
        <v>491.75000000000006</v>
      </c>
      <c r="P239" s="17">
        <v>0</v>
      </c>
      <c r="Q239" s="17">
        <f t="shared" ref="Q239:Q240" si="205">+J239*P239</f>
        <v>0</v>
      </c>
      <c r="R239" s="17">
        <f t="shared" ref="R239:R240" si="206">+O239-Q239</f>
        <v>491.75000000000006</v>
      </c>
      <c r="S239" s="17">
        <f t="shared" ref="S239:S240" si="207">+R239*1</f>
        <v>491.75000000000006</v>
      </c>
      <c r="T239" s="17">
        <f>+R239-S239</f>
        <v>0</v>
      </c>
      <c r="U239" s="17"/>
      <c r="V239" s="17"/>
      <c r="W239" s="23" t="s">
        <v>58</v>
      </c>
      <c r="X239" s="23" t="s">
        <v>33</v>
      </c>
    </row>
    <row r="240" spans="1:24" x14ac:dyDescent="0.25">
      <c r="A240" s="21">
        <v>45209</v>
      </c>
      <c r="B240" s="22" t="s">
        <v>587</v>
      </c>
      <c r="C240" s="22" t="s">
        <v>588</v>
      </c>
      <c r="D240" s="22" t="s">
        <v>200</v>
      </c>
      <c r="E240" s="22" t="s">
        <v>27</v>
      </c>
      <c r="F240" s="23" t="s">
        <v>28</v>
      </c>
      <c r="G240" s="23" t="s">
        <v>55</v>
      </c>
      <c r="H240" s="23" t="s">
        <v>589</v>
      </c>
      <c r="I240" s="23" t="s">
        <v>57</v>
      </c>
      <c r="J240" s="15">
        <v>42.72</v>
      </c>
      <c r="K240" s="15">
        <v>25</v>
      </c>
      <c r="L240" s="15">
        <v>1.7087999999999999</v>
      </c>
      <c r="M240" s="15">
        <f>42/1.2</f>
        <v>35</v>
      </c>
      <c r="N240" s="15" t="s">
        <v>32</v>
      </c>
      <c r="O240" s="16">
        <f t="shared" si="204"/>
        <v>1495.2</v>
      </c>
      <c r="P240" s="17">
        <v>0</v>
      </c>
      <c r="Q240" s="17">
        <f t="shared" si="205"/>
        <v>0</v>
      </c>
      <c r="R240" s="17">
        <f t="shared" si="206"/>
        <v>1495.2</v>
      </c>
      <c r="S240" s="17">
        <f t="shared" si="207"/>
        <v>1495.2</v>
      </c>
      <c r="T240" s="17">
        <f>+R240-S240</f>
        <v>0</v>
      </c>
      <c r="U240" s="17"/>
      <c r="V240" s="20"/>
      <c r="W240" s="23" t="s">
        <v>58</v>
      </c>
      <c r="X240" s="23" t="s">
        <v>33</v>
      </c>
    </row>
    <row r="241" spans="1:24" x14ac:dyDescent="0.25">
      <c r="A241" s="21">
        <v>45209</v>
      </c>
      <c r="B241" s="22" t="s">
        <v>590</v>
      </c>
      <c r="C241" s="22" t="s">
        <v>591</v>
      </c>
      <c r="D241" s="22" t="s">
        <v>95</v>
      </c>
      <c r="E241" s="22" t="s">
        <v>27</v>
      </c>
      <c r="F241" s="23" t="s">
        <v>28</v>
      </c>
      <c r="G241" s="23" t="s">
        <v>29</v>
      </c>
      <c r="H241" s="23" t="s">
        <v>38</v>
      </c>
      <c r="I241" s="23" t="s">
        <v>39</v>
      </c>
      <c r="J241" s="15">
        <v>10.039999999999999</v>
      </c>
      <c r="K241" s="15">
        <v>6</v>
      </c>
      <c r="L241" s="15">
        <v>1.6733333333333331</v>
      </c>
      <c r="M241" s="15">
        <v>45</v>
      </c>
      <c r="N241" s="15" t="s">
        <v>75</v>
      </c>
      <c r="O241" s="17">
        <f>+J241*M241</f>
        <v>451.79999999999995</v>
      </c>
      <c r="P241" s="17">
        <v>0</v>
      </c>
      <c r="Q241" s="17">
        <f>+J241*P241</f>
        <v>0</v>
      </c>
      <c r="R241" s="17">
        <f>+O241-Q241</f>
        <v>451.79999999999995</v>
      </c>
      <c r="S241" s="17">
        <f>R241*0</f>
        <v>0</v>
      </c>
      <c r="T241" s="17">
        <f t="shared" ref="T241" si="208">R241-S241</f>
        <v>451.79999999999995</v>
      </c>
      <c r="U241" s="17"/>
      <c r="V241" s="20"/>
      <c r="W241" s="23"/>
      <c r="X241" s="23" t="s">
        <v>33</v>
      </c>
    </row>
    <row r="242" spans="1:24" x14ac:dyDescent="0.25">
      <c r="A242" s="21">
        <v>45209</v>
      </c>
      <c r="B242" s="22" t="s">
        <v>592</v>
      </c>
      <c r="C242" s="22" t="s">
        <v>593</v>
      </c>
      <c r="D242" s="22" t="s">
        <v>82</v>
      </c>
      <c r="E242" s="22"/>
      <c r="F242" s="23" t="s">
        <v>155</v>
      </c>
      <c r="G242" s="23" t="s">
        <v>29</v>
      </c>
      <c r="H242" s="23" t="s">
        <v>38</v>
      </c>
      <c r="I242" s="23" t="s">
        <v>39</v>
      </c>
      <c r="J242" s="15">
        <v>46.34</v>
      </c>
      <c r="K242" s="15">
        <v>29</v>
      </c>
      <c r="L242" s="15">
        <v>1.5979310344827586</v>
      </c>
      <c r="M242" s="15">
        <v>83</v>
      </c>
      <c r="N242" s="15" t="s">
        <v>75</v>
      </c>
      <c r="O242" s="16">
        <f t="shared" ref="O242" si="209">J242*M242</f>
        <v>3846.2200000000003</v>
      </c>
      <c r="P242" s="17">
        <v>38</v>
      </c>
      <c r="Q242" s="17">
        <f t="shared" ref="Q242" si="210">J242*P242</f>
        <v>1760.92</v>
      </c>
      <c r="R242" s="17">
        <f t="shared" ref="R242" si="211">+O242-Q242</f>
        <v>2085.3000000000002</v>
      </c>
      <c r="S242" s="17">
        <f t="shared" ref="S242" si="212">+R242*1</f>
        <v>2085.3000000000002</v>
      </c>
      <c r="T242" s="17">
        <f t="shared" ref="T242" si="213">+R242-S242</f>
        <v>0</v>
      </c>
      <c r="U242" s="17">
        <f t="shared" ref="U242" si="214">J242*36</f>
        <v>1668.2400000000002</v>
      </c>
      <c r="V242" s="20"/>
      <c r="W242" s="23" t="s">
        <v>85</v>
      </c>
      <c r="X242" s="23" t="s">
        <v>156</v>
      </c>
    </row>
    <row r="243" spans="1:24" x14ac:dyDescent="0.25">
      <c r="A243" s="21">
        <v>45209</v>
      </c>
      <c r="B243" s="22" t="s">
        <v>594</v>
      </c>
      <c r="C243" s="22" t="s">
        <v>595</v>
      </c>
      <c r="D243" s="22" t="s">
        <v>89</v>
      </c>
      <c r="E243" s="22" t="s">
        <v>27</v>
      </c>
      <c r="F243" s="23" t="s">
        <v>28</v>
      </c>
      <c r="G243" s="23" t="s">
        <v>29</v>
      </c>
      <c r="H243" s="23" t="s">
        <v>38</v>
      </c>
      <c r="I243" s="23" t="s">
        <v>39</v>
      </c>
      <c r="J243" s="15">
        <v>42.16</v>
      </c>
      <c r="K243" s="15">
        <v>25</v>
      </c>
      <c r="L243" s="15">
        <v>1.6863999999999999</v>
      </c>
      <c r="M243" s="15">
        <v>45</v>
      </c>
      <c r="N243" s="15" t="s">
        <v>75</v>
      </c>
      <c r="O243" s="17">
        <f>+J243*M243</f>
        <v>1897.1999999999998</v>
      </c>
      <c r="P243" s="17">
        <v>0</v>
      </c>
      <c r="Q243" s="17">
        <f>+J243*P243</f>
        <v>0</v>
      </c>
      <c r="R243" s="17">
        <f>+O243-Q243</f>
        <v>1897.1999999999998</v>
      </c>
      <c r="S243" s="17">
        <f>R243*0</f>
        <v>0</v>
      </c>
      <c r="T243" s="17">
        <f t="shared" ref="T243:T244" si="215">R243-S243</f>
        <v>1897.1999999999998</v>
      </c>
      <c r="U243" s="17"/>
      <c r="V243" s="20"/>
      <c r="W243" s="23" t="s">
        <v>79</v>
      </c>
      <c r="X243" s="23" t="s">
        <v>33</v>
      </c>
    </row>
    <row r="244" spans="1:24" x14ac:dyDescent="0.25">
      <c r="A244" s="21">
        <v>45209</v>
      </c>
      <c r="B244" s="22" t="s">
        <v>596</v>
      </c>
      <c r="C244" s="22" t="s">
        <v>597</v>
      </c>
      <c r="D244" s="22" t="s">
        <v>78</v>
      </c>
      <c r="E244" s="22" t="s">
        <v>27</v>
      </c>
      <c r="F244" s="23" t="s">
        <v>28</v>
      </c>
      <c r="G244" s="23" t="s">
        <v>29</v>
      </c>
      <c r="H244" s="23" t="s">
        <v>38</v>
      </c>
      <c r="I244" s="23" t="s">
        <v>39</v>
      </c>
      <c r="J244" s="15">
        <v>42</v>
      </c>
      <c r="K244" s="15">
        <v>25</v>
      </c>
      <c r="L244" s="15">
        <v>1.68</v>
      </c>
      <c r="M244" s="15">
        <v>45</v>
      </c>
      <c r="N244" s="15" t="s">
        <v>75</v>
      </c>
      <c r="O244" s="17">
        <f>+J244*M244</f>
        <v>1890</v>
      </c>
      <c r="P244" s="17">
        <v>0</v>
      </c>
      <c r="Q244" s="17">
        <f>+J244*P244</f>
        <v>0</v>
      </c>
      <c r="R244" s="17">
        <f>+O244-Q244</f>
        <v>1890</v>
      </c>
      <c r="S244" s="17">
        <f>R244*0</f>
        <v>0</v>
      </c>
      <c r="T244" s="17">
        <f t="shared" si="215"/>
        <v>1890</v>
      </c>
      <c r="U244" s="17"/>
      <c r="V244" s="20"/>
      <c r="W244" s="23" t="s">
        <v>79</v>
      </c>
      <c r="X244" s="23" t="s">
        <v>33</v>
      </c>
    </row>
    <row r="245" spans="1:24" x14ac:dyDescent="0.25">
      <c r="A245" s="21">
        <v>45209</v>
      </c>
      <c r="B245" s="22" t="s">
        <v>598</v>
      </c>
      <c r="C245" s="22" t="s">
        <v>599</v>
      </c>
      <c r="D245" s="22" t="s">
        <v>100</v>
      </c>
      <c r="E245" s="22" t="s">
        <v>27</v>
      </c>
      <c r="F245" s="23" t="s">
        <v>28</v>
      </c>
      <c r="G245" s="23" t="s">
        <v>29</v>
      </c>
      <c r="H245" s="23" t="s">
        <v>30</v>
      </c>
      <c r="I245" s="23" t="s">
        <v>31</v>
      </c>
      <c r="J245" s="15">
        <v>4.78</v>
      </c>
      <c r="K245" s="15">
        <v>3</v>
      </c>
      <c r="L245" s="15">
        <v>1.5933333333333335</v>
      </c>
      <c r="M245" s="15">
        <f>33/1.2</f>
        <v>27.5</v>
      </c>
      <c r="N245" s="15" t="s">
        <v>32</v>
      </c>
      <c r="O245" s="16">
        <f>+J245*M245</f>
        <v>131.45000000000002</v>
      </c>
      <c r="P245" s="17">
        <v>0</v>
      </c>
      <c r="Q245" s="17">
        <f>+J245*P245</f>
        <v>0</v>
      </c>
      <c r="R245" s="17">
        <f>+O245-Q245</f>
        <v>131.45000000000002</v>
      </c>
      <c r="S245" s="17">
        <f>+R245*1</f>
        <v>131.45000000000002</v>
      </c>
      <c r="T245" s="17">
        <f>+R245-S245</f>
        <v>0</v>
      </c>
      <c r="U245" s="17"/>
      <c r="V245" s="17"/>
      <c r="W245" s="23"/>
      <c r="X245" s="23" t="s">
        <v>33</v>
      </c>
    </row>
    <row r="246" spans="1:24" x14ac:dyDescent="0.25">
      <c r="A246" s="21">
        <v>45209</v>
      </c>
      <c r="B246" s="22" t="s">
        <v>600</v>
      </c>
      <c r="C246" s="22" t="s">
        <v>601</v>
      </c>
      <c r="D246" s="22" t="s">
        <v>100</v>
      </c>
      <c r="E246" s="22" t="s">
        <v>27</v>
      </c>
      <c r="F246" s="23" t="s">
        <v>28</v>
      </c>
      <c r="G246" s="23" t="s">
        <v>29</v>
      </c>
      <c r="H246" s="23" t="s">
        <v>38</v>
      </c>
      <c r="I246" s="23" t="s">
        <v>39</v>
      </c>
      <c r="J246" s="15">
        <v>8.9600000000000009</v>
      </c>
      <c r="K246" s="15">
        <v>5.5</v>
      </c>
      <c r="L246" s="15">
        <v>1.6290909090909091</v>
      </c>
      <c r="M246" s="15">
        <v>45</v>
      </c>
      <c r="N246" s="15" t="s">
        <v>75</v>
      </c>
      <c r="O246" s="17">
        <f>+J246*M246</f>
        <v>403.20000000000005</v>
      </c>
      <c r="P246" s="17">
        <v>0</v>
      </c>
      <c r="Q246" s="17">
        <f>+J246*P246</f>
        <v>0</v>
      </c>
      <c r="R246" s="17">
        <f>+O246-Q246</f>
        <v>403.20000000000005</v>
      </c>
      <c r="S246" s="17">
        <f>R246*0</f>
        <v>0</v>
      </c>
      <c r="T246" s="17">
        <f t="shared" ref="T246:T247" si="216">R246-S246</f>
        <v>403.20000000000005</v>
      </c>
      <c r="U246" s="17"/>
      <c r="V246" s="20"/>
      <c r="W246" s="23"/>
      <c r="X246" s="23" t="s">
        <v>33</v>
      </c>
    </row>
    <row r="247" spans="1:24" x14ac:dyDescent="0.25">
      <c r="A247" s="21">
        <v>45209</v>
      </c>
      <c r="B247" s="22" t="s">
        <v>602</v>
      </c>
      <c r="C247" s="22" t="s">
        <v>603</v>
      </c>
      <c r="D247" s="22" t="s">
        <v>95</v>
      </c>
      <c r="E247" s="22" t="s">
        <v>27</v>
      </c>
      <c r="F247" s="23" t="s">
        <v>28</v>
      </c>
      <c r="G247" s="23" t="s">
        <v>29</v>
      </c>
      <c r="H247" s="23" t="s">
        <v>38</v>
      </c>
      <c r="I247" s="23" t="s">
        <v>39</v>
      </c>
      <c r="J247" s="15">
        <v>9.7799999999999994</v>
      </c>
      <c r="K247" s="15">
        <v>6</v>
      </c>
      <c r="L247" s="15">
        <v>1.63</v>
      </c>
      <c r="M247" s="15">
        <v>45</v>
      </c>
      <c r="N247" s="15" t="s">
        <v>75</v>
      </c>
      <c r="O247" s="17">
        <f>+J247*M247</f>
        <v>440.09999999999997</v>
      </c>
      <c r="P247" s="17">
        <v>0</v>
      </c>
      <c r="Q247" s="17">
        <f>+J247*P247</f>
        <v>0</v>
      </c>
      <c r="R247" s="17">
        <f>+O247-Q247</f>
        <v>440.09999999999997</v>
      </c>
      <c r="S247" s="17">
        <f>R247*0</f>
        <v>0</v>
      </c>
      <c r="T247" s="17">
        <f t="shared" si="216"/>
        <v>440.09999999999997</v>
      </c>
      <c r="U247" s="17"/>
      <c r="V247" s="17"/>
      <c r="W247" s="23"/>
      <c r="X247" s="23" t="s">
        <v>33</v>
      </c>
    </row>
    <row r="248" spans="1:24" x14ac:dyDescent="0.25">
      <c r="A248" s="21">
        <v>45209</v>
      </c>
      <c r="B248" s="22" t="s">
        <v>604</v>
      </c>
      <c r="C248" s="22" t="s">
        <v>605</v>
      </c>
      <c r="D248" s="22" t="s">
        <v>36</v>
      </c>
      <c r="E248" s="22">
        <v>351</v>
      </c>
      <c r="F248" s="23" t="s">
        <v>37</v>
      </c>
      <c r="G248" s="23" t="s">
        <v>29</v>
      </c>
      <c r="H248" s="23" t="s">
        <v>288</v>
      </c>
      <c r="I248" s="23" t="s">
        <v>289</v>
      </c>
      <c r="J248" s="15">
        <v>38.020000000000003</v>
      </c>
      <c r="K248" s="15">
        <v>25</v>
      </c>
      <c r="L248" s="15">
        <v>1.5208000000000002</v>
      </c>
      <c r="M248" s="15">
        <v>48</v>
      </c>
      <c r="N248" s="15" t="s">
        <v>32</v>
      </c>
      <c r="O248" s="17">
        <f>J248*M248</f>
        <v>1824.96</v>
      </c>
      <c r="P248" s="17">
        <v>0</v>
      </c>
      <c r="Q248" s="17">
        <f>J248*P248</f>
        <v>0</v>
      </c>
      <c r="R248" s="17">
        <f>O248-Q248</f>
        <v>1824.96</v>
      </c>
      <c r="S248" s="17">
        <f>R248*1</f>
        <v>1824.96</v>
      </c>
      <c r="T248" s="17">
        <f>R248-S248</f>
        <v>0</v>
      </c>
      <c r="U248" s="17"/>
      <c r="V248" s="20"/>
      <c r="W248" s="23"/>
      <c r="X248" s="23" t="s">
        <v>33</v>
      </c>
    </row>
    <row r="249" spans="1:24" x14ac:dyDescent="0.25">
      <c r="A249" s="21">
        <v>45209</v>
      </c>
      <c r="B249" s="22" t="s">
        <v>606</v>
      </c>
      <c r="C249" s="22" t="s">
        <v>607</v>
      </c>
      <c r="D249" s="22" t="s">
        <v>121</v>
      </c>
      <c r="E249" s="22">
        <v>352</v>
      </c>
      <c r="F249" s="23" t="s">
        <v>37</v>
      </c>
      <c r="G249" s="23" t="s">
        <v>29</v>
      </c>
      <c r="H249" s="23" t="s">
        <v>288</v>
      </c>
      <c r="I249" s="23" t="s">
        <v>289</v>
      </c>
      <c r="J249" s="15">
        <v>37.5</v>
      </c>
      <c r="K249" s="15">
        <v>25</v>
      </c>
      <c r="L249" s="15">
        <v>1.5</v>
      </c>
      <c r="M249" s="15">
        <v>48</v>
      </c>
      <c r="N249" s="15" t="s">
        <v>32</v>
      </c>
      <c r="O249" s="17">
        <f>J249*M249</f>
        <v>1800</v>
      </c>
      <c r="P249" s="17">
        <v>0</v>
      </c>
      <c r="Q249" s="17">
        <f>J249*P249</f>
        <v>0</v>
      </c>
      <c r="R249" s="17">
        <f>O249-Q249</f>
        <v>1800</v>
      </c>
      <c r="S249" s="17">
        <f>R249*1</f>
        <v>1800</v>
      </c>
      <c r="T249" s="17">
        <f>R249-S249</f>
        <v>0</v>
      </c>
      <c r="U249" s="17"/>
      <c r="V249" s="20"/>
      <c r="W249" s="23"/>
      <c r="X249" s="23" t="s">
        <v>33</v>
      </c>
    </row>
    <row r="250" spans="1:24" x14ac:dyDescent="0.25">
      <c r="A250" s="21">
        <v>45209</v>
      </c>
      <c r="B250" s="22" t="s">
        <v>608</v>
      </c>
      <c r="C250" s="22" t="s">
        <v>609</v>
      </c>
      <c r="D250" s="22" t="s">
        <v>577</v>
      </c>
      <c r="E250" s="22"/>
      <c r="F250" s="23" t="s">
        <v>317</v>
      </c>
      <c r="G250" s="23" t="s">
        <v>55</v>
      </c>
      <c r="H250" s="23" t="s">
        <v>56</v>
      </c>
      <c r="I250" s="23" t="s">
        <v>84</v>
      </c>
      <c r="J250" s="15">
        <v>31.12</v>
      </c>
      <c r="K250" s="15">
        <v>20</v>
      </c>
      <c r="L250" s="15">
        <v>1.556</v>
      </c>
      <c r="M250" s="15">
        <v>75</v>
      </c>
      <c r="N250" s="15" t="s">
        <v>32</v>
      </c>
      <c r="O250" s="17">
        <f>+J250*M250</f>
        <v>2334</v>
      </c>
      <c r="P250" s="17">
        <v>39</v>
      </c>
      <c r="Q250" s="17">
        <f>+J250*P250</f>
        <v>1213.68</v>
      </c>
      <c r="R250" s="17">
        <f>+O250-Q250</f>
        <v>1120.32</v>
      </c>
      <c r="S250" s="17">
        <f>+R250*0</f>
        <v>0</v>
      </c>
      <c r="T250" s="17">
        <f>+R250-S250</f>
        <v>1120.32</v>
      </c>
      <c r="U250" s="20">
        <f>+J250*37</f>
        <v>1151.44</v>
      </c>
      <c r="V250" s="20"/>
      <c r="W250" s="23" t="s">
        <v>318</v>
      </c>
      <c r="X250" s="23" t="s">
        <v>319</v>
      </c>
    </row>
    <row r="251" spans="1:24" x14ac:dyDescent="0.25">
      <c r="A251" s="21">
        <v>45209</v>
      </c>
      <c r="B251" s="22" t="s">
        <v>610</v>
      </c>
      <c r="C251" s="22" t="s">
        <v>611</v>
      </c>
      <c r="D251" s="22" t="s">
        <v>95</v>
      </c>
      <c r="E251" s="22" t="s">
        <v>27</v>
      </c>
      <c r="F251" s="23" t="s">
        <v>28</v>
      </c>
      <c r="G251" s="23" t="s">
        <v>29</v>
      </c>
      <c r="H251" s="23" t="s">
        <v>38</v>
      </c>
      <c r="I251" s="23" t="s">
        <v>39</v>
      </c>
      <c r="J251" s="15">
        <v>10.24</v>
      </c>
      <c r="K251" s="15">
        <v>6</v>
      </c>
      <c r="L251" s="15">
        <v>1.7066666666666668</v>
      </c>
      <c r="M251" s="15">
        <v>45</v>
      </c>
      <c r="N251" s="15" t="s">
        <v>75</v>
      </c>
      <c r="O251" s="17">
        <f>+J251*M251</f>
        <v>460.8</v>
      </c>
      <c r="P251" s="17">
        <v>0</v>
      </c>
      <c r="Q251" s="17">
        <f>+J251*P251</f>
        <v>0</v>
      </c>
      <c r="R251" s="17">
        <f>+O251-Q251</f>
        <v>460.8</v>
      </c>
      <c r="S251" s="17">
        <f>R251*0</f>
        <v>0</v>
      </c>
      <c r="T251" s="17">
        <f t="shared" ref="T251:T252" si="217">R251-S251</f>
        <v>460.8</v>
      </c>
      <c r="U251" s="17"/>
      <c r="V251" s="20"/>
      <c r="W251" s="23"/>
      <c r="X251" s="23" t="s">
        <v>33</v>
      </c>
    </row>
    <row r="252" spans="1:24" x14ac:dyDescent="0.25">
      <c r="A252" s="21">
        <v>45209</v>
      </c>
      <c r="B252" s="22" t="s">
        <v>612</v>
      </c>
      <c r="C252" s="22" t="s">
        <v>613</v>
      </c>
      <c r="D252" s="22" t="s">
        <v>74</v>
      </c>
      <c r="E252" s="22" t="s">
        <v>27</v>
      </c>
      <c r="F252" s="23" t="s">
        <v>28</v>
      </c>
      <c r="G252" s="23" t="s">
        <v>29</v>
      </c>
      <c r="H252" s="23" t="s">
        <v>38</v>
      </c>
      <c r="I252" s="23" t="s">
        <v>39</v>
      </c>
      <c r="J252" s="15">
        <v>31.86</v>
      </c>
      <c r="K252" s="15">
        <v>20</v>
      </c>
      <c r="L252" s="15">
        <v>1.593</v>
      </c>
      <c r="M252" s="15">
        <v>45</v>
      </c>
      <c r="N252" s="15" t="s">
        <v>75</v>
      </c>
      <c r="O252" s="17">
        <f>+J252*M252</f>
        <v>1433.7</v>
      </c>
      <c r="P252" s="17">
        <v>0</v>
      </c>
      <c r="Q252" s="17">
        <f>+J252*P252</f>
        <v>0</v>
      </c>
      <c r="R252" s="17">
        <f>+O252-Q252</f>
        <v>1433.7</v>
      </c>
      <c r="S252" s="17">
        <f>R252*0</f>
        <v>0</v>
      </c>
      <c r="T252" s="17">
        <f t="shared" si="217"/>
        <v>1433.7</v>
      </c>
      <c r="U252" s="17"/>
      <c r="V252" s="17"/>
      <c r="W252" s="23"/>
      <c r="X252" s="23" t="s">
        <v>33</v>
      </c>
    </row>
    <row r="253" spans="1:24" x14ac:dyDescent="0.25">
      <c r="A253" s="21">
        <v>45209</v>
      </c>
      <c r="B253" s="22" t="s">
        <v>614</v>
      </c>
      <c r="C253" s="22" t="s">
        <v>615</v>
      </c>
      <c r="D253" s="22" t="s">
        <v>105</v>
      </c>
      <c r="E253" s="22">
        <v>369</v>
      </c>
      <c r="F253" s="23" t="s">
        <v>106</v>
      </c>
      <c r="G253" s="23" t="s">
        <v>29</v>
      </c>
      <c r="H253" s="23" t="s">
        <v>38</v>
      </c>
      <c r="I253" s="23" t="s">
        <v>39</v>
      </c>
      <c r="J253" s="15">
        <v>42.92</v>
      </c>
      <c r="K253" s="15">
        <v>25</v>
      </c>
      <c r="L253" s="15">
        <v>1.7168000000000001</v>
      </c>
      <c r="M253" s="15" t="s">
        <v>32</v>
      </c>
      <c r="N253" s="15">
        <v>70</v>
      </c>
      <c r="O253" s="16">
        <f t="shared" ref="O253" si="218">+K253*N253</f>
        <v>1750</v>
      </c>
      <c r="P253" s="17">
        <v>0</v>
      </c>
      <c r="Q253" s="17">
        <f t="shared" ref="Q253" si="219">+K253*P253</f>
        <v>0</v>
      </c>
      <c r="R253" s="17">
        <f t="shared" ref="R253:R256" si="220">+O253-Q253</f>
        <v>1750</v>
      </c>
      <c r="S253" s="17">
        <f>+R253*0</f>
        <v>0</v>
      </c>
      <c r="T253" s="17">
        <f t="shared" ref="T253" si="221">+R253-S253</f>
        <v>1750</v>
      </c>
      <c r="U253" s="17"/>
      <c r="V253" s="17"/>
      <c r="W253" s="23"/>
      <c r="X253" s="23" t="s">
        <v>33</v>
      </c>
    </row>
    <row r="254" spans="1:24" x14ac:dyDescent="0.25">
      <c r="A254" s="21">
        <v>45209</v>
      </c>
      <c r="B254" s="22" t="s">
        <v>616</v>
      </c>
      <c r="C254" s="22" t="s">
        <v>617</v>
      </c>
      <c r="D254" s="22" t="s">
        <v>618</v>
      </c>
      <c r="E254" s="22" t="s">
        <v>27</v>
      </c>
      <c r="F254" s="23" t="s">
        <v>28</v>
      </c>
      <c r="G254" s="23" t="s">
        <v>55</v>
      </c>
      <c r="H254" s="23" t="s">
        <v>619</v>
      </c>
      <c r="I254" s="23" t="s">
        <v>323</v>
      </c>
      <c r="J254" s="15">
        <v>40.44</v>
      </c>
      <c r="K254" s="15">
        <v>25</v>
      </c>
      <c r="L254" s="15">
        <v>1.6175999999999999</v>
      </c>
      <c r="M254" s="15">
        <f>34/1.2</f>
        <v>28.333333333333336</v>
      </c>
      <c r="N254" s="15" t="s">
        <v>32</v>
      </c>
      <c r="O254" s="16">
        <f t="shared" ref="O254" si="222">+J254*M254</f>
        <v>1145.8</v>
      </c>
      <c r="P254" s="17">
        <v>0</v>
      </c>
      <c r="Q254" s="17">
        <f t="shared" ref="Q254" si="223">+J254*P254</f>
        <v>0</v>
      </c>
      <c r="R254" s="17">
        <f t="shared" si="220"/>
        <v>1145.8</v>
      </c>
      <c r="S254" s="17">
        <f t="shared" ref="S254" si="224">+R254*1</f>
        <v>1145.8</v>
      </c>
      <c r="T254" s="17">
        <f>+R254-S254</f>
        <v>0</v>
      </c>
      <c r="U254" s="17"/>
      <c r="V254" s="20"/>
      <c r="W254" s="23"/>
      <c r="X254" s="23" t="s">
        <v>33</v>
      </c>
    </row>
    <row r="255" spans="1:24" x14ac:dyDescent="0.25">
      <c r="A255" s="21">
        <v>45209</v>
      </c>
      <c r="B255" s="22" t="s">
        <v>620</v>
      </c>
      <c r="C255" s="22" t="s">
        <v>621</v>
      </c>
      <c r="D255" s="22" t="s">
        <v>118</v>
      </c>
      <c r="E255" s="22">
        <v>364</v>
      </c>
      <c r="F255" s="23" t="s">
        <v>106</v>
      </c>
      <c r="G255" s="23" t="s">
        <v>29</v>
      </c>
      <c r="H255" s="23" t="s">
        <v>38</v>
      </c>
      <c r="I255" s="23" t="s">
        <v>39</v>
      </c>
      <c r="J255" s="15">
        <v>42.2</v>
      </c>
      <c r="K255" s="15">
        <v>25</v>
      </c>
      <c r="L255" s="15">
        <v>1.6880000000000002</v>
      </c>
      <c r="M255" s="15" t="s">
        <v>32</v>
      </c>
      <c r="N255" s="15">
        <v>70</v>
      </c>
      <c r="O255" s="16">
        <f t="shared" ref="O255:O256" si="225">+K255*N255</f>
        <v>1750</v>
      </c>
      <c r="P255" s="17">
        <v>0</v>
      </c>
      <c r="Q255" s="17">
        <f t="shared" ref="Q255:Q256" si="226">+K255*P255</f>
        <v>0</v>
      </c>
      <c r="R255" s="17">
        <f t="shared" si="220"/>
        <v>1750</v>
      </c>
      <c r="S255" s="17">
        <f>+R255*0</f>
        <v>0</v>
      </c>
      <c r="T255" s="17">
        <f t="shared" ref="T255:T256" si="227">+R255-S255</f>
        <v>1750</v>
      </c>
      <c r="U255" s="17"/>
      <c r="V255" s="17"/>
      <c r="W255" s="23"/>
      <c r="X255" s="23" t="s">
        <v>33</v>
      </c>
    </row>
    <row r="256" spans="1:24" x14ac:dyDescent="0.25">
      <c r="A256" s="21">
        <v>45209</v>
      </c>
      <c r="B256" s="22" t="s">
        <v>622</v>
      </c>
      <c r="C256" s="22" t="s">
        <v>623</v>
      </c>
      <c r="D256" s="22" t="s">
        <v>128</v>
      </c>
      <c r="E256" s="22">
        <v>361</v>
      </c>
      <c r="F256" s="23" t="s">
        <v>106</v>
      </c>
      <c r="G256" s="23" t="s">
        <v>29</v>
      </c>
      <c r="H256" s="23" t="s">
        <v>38</v>
      </c>
      <c r="I256" s="23" t="s">
        <v>39</v>
      </c>
      <c r="J256" s="15">
        <v>42.88</v>
      </c>
      <c r="K256" s="15">
        <v>25</v>
      </c>
      <c r="L256" s="15">
        <v>1.7152000000000001</v>
      </c>
      <c r="M256" s="15" t="s">
        <v>32</v>
      </c>
      <c r="N256" s="15">
        <v>70</v>
      </c>
      <c r="O256" s="16">
        <f t="shared" si="225"/>
        <v>1750</v>
      </c>
      <c r="P256" s="17">
        <v>0</v>
      </c>
      <c r="Q256" s="17">
        <f t="shared" si="226"/>
        <v>0</v>
      </c>
      <c r="R256" s="17">
        <f t="shared" si="220"/>
        <v>1750</v>
      </c>
      <c r="S256" s="17">
        <f>+R256*0</f>
        <v>0</v>
      </c>
      <c r="T256" s="17">
        <f t="shared" si="227"/>
        <v>1750</v>
      </c>
      <c r="U256" s="17"/>
      <c r="V256" s="20"/>
      <c r="W256" s="23"/>
      <c r="X256" s="23" t="s">
        <v>33</v>
      </c>
    </row>
    <row r="257" spans="1:24" x14ac:dyDescent="0.25">
      <c r="A257" s="21">
        <v>45209</v>
      </c>
      <c r="B257" s="22" t="s">
        <v>624</v>
      </c>
      <c r="C257" s="22" t="s">
        <v>625</v>
      </c>
      <c r="D257" s="22" t="s">
        <v>626</v>
      </c>
      <c r="E257" s="22" t="s">
        <v>27</v>
      </c>
      <c r="F257" s="23" t="s">
        <v>28</v>
      </c>
      <c r="G257" s="23" t="s">
        <v>29</v>
      </c>
      <c r="H257" s="23" t="s">
        <v>38</v>
      </c>
      <c r="I257" s="23" t="s">
        <v>39</v>
      </c>
      <c r="J257" s="15">
        <v>11.62</v>
      </c>
      <c r="K257" s="15">
        <v>7</v>
      </c>
      <c r="L257" s="15">
        <v>1.66</v>
      </c>
      <c r="M257" s="15">
        <v>45</v>
      </c>
      <c r="N257" s="15" t="s">
        <v>75</v>
      </c>
      <c r="O257" s="17">
        <f>+J257*M257</f>
        <v>522.9</v>
      </c>
      <c r="P257" s="17">
        <v>0</v>
      </c>
      <c r="Q257" s="17">
        <f>+J257*P257</f>
        <v>0</v>
      </c>
      <c r="R257" s="17">
        <f>+O257-Q257</f>
        <v>522.9</v>
      </c>
      <c r="S257" s="17">
        <f>R257*0</f>
        <v>0</v>
      </c>
      <c r="T257" s="17">
        <f t="shared" ref="T257:T259" si="228">R257-S257</f>
        <v>522.9</v>
      </c>
      <c r="U257" s="17"/>
      <c r="V257" s="17"/>
      <c r="W257" s="23"/>
      <c r="X257" s="23" t="s">
        <v>33</v>
      </c>
    </row>
    <row r="258" spans="1:24" x14ac:dyDescent="0.25">
      <c r="A258" s="21">
        <v>45209</v>
      </c>
      <c r="B258" s="22" t="s">
        <v>627</v>
      </c>
      <c r="C258" s="22" t="s">
        <v>628</v>
      </c>
      <c r="D258" s="22" t="s">
        <v>203</v>
      </c>
      <c r="E258" s="22">
        <v>4483</v>
      </c>
      <c r="F258" s="23" t="s">
        <v>204</v>
      </c>
      <c r="G258" s="23" t="s">
        <v>29</v>
      </c>
      <c r="H258" s="23" t="s">
        <v>38</v>
      </c>
      <c r="I258" s="23" t="s">
        <v>39</v>
      </c>
      <c r="J258" s="15">
        <v>43.68</v>
      </c>
      <c r="K258" s="15">
        <v>25</v>
      </c>
      <c r="L258" s="15">
        <v>1.7472000000000001</v>
      </c>
      <c r="M258" s="15" t="s">
        <v>32</v>
      </c>
      <c r="N258" s="15">
        <v>70</v>
      </c>
      <c r="O258" s="16">
        <f>K258*N258</f>
        <v>1750</v>
      </c>
      <c r="P258" s="17">
        <v>0</v>
      </c>
      <c r="Q258" s="17">
        <f>K258*P258</f>
        <v>0</v>
      </c>
      <c r="R258" s="17">
        <f>O258-Q258</f>
        <v>1750</v>
      </c>
      <c r="S258" s="17">
        <f t="shared" ref="S258" si="229">R258*0</f>
        <v>0</v>
      </c>
      <c r="T258" s="17">
        <f t="shared" si="228"/>
        <v>1750</v>
      </c>
      <c r="U258" s="17"/>
      <c r="V258" s="20"/>
      <c r="W258" s="23"/>
      <c r="X258" s="23" t="s">
        <v>33</v>
      </c>
    </row>
    <row r="259" spans="1:24" x14ac:dyDescent="0.25">
      <c r="A259" s="21">
        <v>45209</v>
      </c>
      <c r="B259" s="22" t="s">
        <v>629</v>
      </c>
      <c r="C259" s="22" t="s">
        <v>630</v>
      </c>
      <c r="D259" s="22" t="s">
        <v>92</v>
      </c>
      <c r="E259" s="22" t="s">
        <v>27</v>
      </c>
      <c r="F259" s="23" t="s">
        <v>28</v>
      </c>
      <c r="G259" s="23" t="s">
        <v>29</v>
      </c>
      <c r="H259" s="23" t="s">
        <v>38</v>
      </c>
      <c r="I259" s="23" t="s">
        <v>39</v>
      </c>
      <c r="J259" s="15">
        <v>17.5</v>
      </c>
      <c r="K259" s="15">
        <v>11</v>
      </c>
      <c r="L259" s="15">
        <v>1.5909090909090908</v>
      </c>
      <c r="M259" s="15">
        <v>45</v>
      </c>
      <c r="N259" s="15" t="s">
        <v>75</v>
      </c>
      <c r="O259" s="17">
        <f>+J259*M259</f>
        <v>787.5</v>
      </c>
      <c r="P259" s="17">
        <v>0</v>
      </c>
      <c r="Q259" s="17">
        <f>+J259*P259</f>
        <v>0</v>
      </c>
      <c r="R259" s="17">
        <f>+O259-Q259</f>
        <v>787.5</v>
      </c>
      <c r="S259" s="17">
        <f>R259*0</f>
        <v>0</v>
      </c>
      <c r="T259" s="17">
        <f t="shared" si="228"/>
        <v>787.5</v>
      </c>
      <c r="U259" s="24"/>
      <c r="V259" s="20"/>
      <c r="W259" s="23"/>
      <c r="X259" s="23" t="s">
        <v>33</v>
      </c>
    </row>
    <row r="260" spans="1:24" x14ac:dyDescent="0.25">
      <c r="A260" s="21">
        <v>45209</v>
      </c>
      <c r="B260" s="22" t="s">
        <v>631</v>
      </c>
      <c r="C260" s="22" t="s">
        <v>632</v>
      </c>
      <c r="D260" s="22" t="s">
        <v>121</v>
      </c>
      <c r="E260" s="22">
        <v>353</v>
      </c>
      <c r="F260" s="23" t="s">
        <v>37</v>
      </c>
      <c r="G260" s="23" t="s">
        <v>29</v>
      </c>
      <c r="H260" s="23" t="s">
        <v>43</v>
      </c>
      <c r="I260" s="23" t="s">
        <v>44</v>
      </c>
      <c r="J260" s="15">
        <v>37.6</v>
      </c>
      <c r="K260" s="15">
        <v>25</v>
      </c>
      <c r="L260" s="15">
        <v>1.504</v>
      </c>
      <c r="M260" s="15">
        <v>46</v>
      </c>
      <c r="N260" s="15" t="s">
        <v>32</v>
      </c>
      <c r="O260" s="17">
        <f>J260*M260</f>
        <v>1729.6000000000001</v>
      </c>
      <c r="P260" s="17">
        <v>0</v>
      </c>
      <c r="Q260" s="17">
        <f>J260*P260</f>
        <v>0</v>
      </c>
      <c r="R260" s="17">
        <f>O260-Q260</f>
        <v>1729.6000000000001</v>
      </c>
      <c r="S260" s="17">
        <f>R260*1</f>
        <v>1729.6000000000001</v>
      </c>
      <c r="T260" s="17">
        <f>R260-S260</f>
        <v>0</v>
      </c>
      <c r="U260" s="17"/>
      <c r="V260" s="17"/>
      <c r="W260" s="23"/>
      <c r="X260" s="23" t="s">
        <v>33</v>
      </c>
    </row>
    <row r="261" spans="1:24" x14ac:dyDescent="0.25">
      <c r="A261" s="21">
        <v>45209</v>
      </c>
      <c r="B261" s="22" t="s">
        <v>633</v>
      </c>
      <c r="C261" s="22" t="s">
        <v>634</v>
      </c>
      <c r="D261" s="22" t="s">
        <v>36</v>
      </c>
      <c r="E261" s="22">
        <v>354</v>
      </c>
      <c r="F261" s="23" t="s">
        <v>37</v>
      </c>
      <c r="G261" s="23" t="s">
        <v>29</v>
      </c>
      <c r="H261" s="23" t="s">
        <v>43</v>
      </c>
      <c r="I261" s="23" t="s">
        <v>44</v>
      </c>
      <c r="J261" s="15">
        <v>38.020000000000003</v>
      </c>
      <c r="K261" s="15">
        <v>25</v>
      </c>
      <c r="L261" s="15">
        <v>1.5208000000000002</v>
      </c>
      <c r="M261" s="15">
        <v>46</v>
      </c>
      <c r="N261" s="15" t="s">
        <v>32</v>
      </c>
      <c r="O261" s="17">
        <f>J261*M261</f>
        <v>1748.92</v>
      </c>
      <c r="P261" s="17">
        <v>0</v>
      </c>
      <c r="Q261" s="17">
        <f>J261*P261</f>
        <v>0</v>
      </c>
      <c r="R261" s="17">
        <f>O261-Q261</f>
        <v>1748.92</v>
      </c>
      <c r="S261" s="17">
        <f>R261*1</f>
        <v>1748.92</v>
      </c>
      <c r="T261" s="17">
        <f>R261-S261</f>
        <v>0</v>
      </c>
      <c r="U261" s="17"/>
      <c r="V261" s="20"/>
      <c r="W261" s="23"/>
      <c r="X261" s="23" t="s">
        <v>33</v>
      </c>
    </row>
    <row r="262" spans="1:24" x14ac:dyDescent="0.25">
      <c r="A262" s="21">
        <v>45209</v>
      </c>
      <c r="B262" s="22" t="s">
        <v>635</v>
      </c>
      <c r="C262" s="22" t="s">
        <v>636</v>
      </c>
      <c r="D262" s="22" t="s">
        <v>42</v>
      </c>
      <c r="E262" s="22" t="s">
        <v>27</v>
      </c>
      <c r="F262" s="23" t="s">
        <v>45</v>
      </c>
      <c r="G262" s="23" t="s">
        <v>29</v>
      </c>
      <c r="H262" s="23" t="s">
        <v>38</v>
      </c>
      <c r="I262" s="23" t="s">
        <v>39</v>
      </c>
      <c r="J262" s="15">
        <v>42.08</v>
      </c>
      <c r="K262" s="15">
        <v>25</v>
      </c>
      <c r="L262" s="15">
        <v>1.6832</v>
      </c>
      <c r="M262" s="15"/>
      <c r="N262" s="15">
        <v>70</v>
      </c>
      <c r="O262" s="17">
        <f>K262*N262</f>
        <v>1750</v>
      </c>
      <c r="P262" s="17">
        <v>0</v>
      </c>
      <c r="Q262" s="17">
        <f>J262*P262</f>
        <v>0</v>
      </c>
      <c r="R262" s="17">
        <f>+O262-Q262</f>
        <v>1750</v>
      </c>
      <c r="S262" s="17">
        <f>R262*0</f>
        <v>0</v>
      </c>
      <c r="T262" s="17">
        <f t="shared" ref="T262:T263" si="230">R262-S262</f>
        <v>1750</v>
      </c>
      <c r="U262" s="17"/>
      <c r="V262" s="20"/>
      <c r="W262" s="23"/>
      <c r="X262" s="23" t="s">
        <v>33</v>
      </c>
    </row>
    <row r="263" spans="1:24" x14ac:dyDescent="0.25">
      <c r="A263" s="21">
        <v>45209</v>
      </c>
      <c r="B263" s="22" t="s">
        <v>637</v>
      </c>
      <c r="C263" s="22" t="s">
        <v>638</v>
      </c>
      <c r="D263" s="22" t="s">
        <v>639</v>
      </c>
      <c r="E263" s="22" t="s">
        <v>27</v>
      </c>
      <c r="F263" s="23" t="s">
        <v>28</v>
      </c>
      <c r="G263" s="23" t="s">
        <v>29</v>
      </c>
      <c r="H263" s="23" t="s">
        <v>38</v>
      </c>
      <c r="I263" s="23" t="s">
        <v>39</v>
      </c>
      <c r="J263" s="15">
        <v>9.7799999999999994</v>
      </c>
      <c r="K263" s="15">
        <v>6</v>
      </c>
      <c r="L263" s="15">
        <v>1.63</v>
      </c>
      <c r="M263" s="15">
        <v>45</v>
      </c>
      <c r="N263" s="15" t="s">
        <v>75</v>
      </c>
      <c r="O263" s="17">
        <f>+J263*M263</f>
        <v>440.09999999999997</v>
      </c>
      <c r="P263" s="17">
        <v>0</v>
      </c>
      <c r="Q263" s="17">
        <f>+J263*P263</f>
        <v>0</v>
      </c>
      <c r="R263" s="17">
        <f>+O263-Q263</f>
        <v>440.09999999999997</v>
      </c>
      <c r="S263" s="17">
        <f>R263*0</f>
        <v>0</v>
      </c>
      <c r="T263" s="17">
        <f t="shared" si="230"/>
        <v>440.09999999999997</v>
      </c>
      <c r="U263" s="17"/>
      <c r="V263" s="20"/>
      <c r="W263" s="23"/>
      <c r="X263" s="23" t="s">
        <v>33</v>
      </c>
    </row>
    <row r="264" spans="1:24" x14ac:dyDescent="0.25">
      <c r="A264" s="21">
        <v>45209</v>
      </c>
      <c r="B264" s="22" t="s">
        <v>640</v>
      </c>
      <c r="C264" s="22" t="s">
        <v>641</v>
      </c>
      <c r="D264" s="22" t="s">
        <v>359</v>
      </c>
      <c r="E264" s="22">
        <v>1703</v>
      </c>
      <c r="F264" s="23" t="s">
        <v>85</v>
      </c>
      <c r="G264" s="23" t="s">
        <v>29</v>
      </c>
      <c r="H264" s="23" t="s">
        <v>38</v>
      </c>
      <c r="I264" s="23" t="s">
        <v>39</v>
      </c>
      <c r="J264" s="15">
        <v>39.5</v>
      </c>
      <c r="K264" s="15">
        <v>25</v>
      </c>
      <c r="L264" s="15">
        <v>1.58</v>
      </c>
      <c r="M264" s="15" t="s">
        <v>32</v>
      </c>
      <c r="N264" s="15">
        <v>70</v>
      </c>
      <c r="O264" s="16">
        <f>+K264*N264</f>
        <v>1750</v>
      </c>
      <c r="P264" s="17">
        <v>0</v>
      </c>
      <c r="Q264" s="17">
        <f>+K264*P264</f>
        <v>0</v>
      </c>
      <c r="R264" s="17">
        <f>+O264-Q264</f>
        <v>1750</v>
      </c>
      <c r="S264" s="17">
        <f>+R264*0</f>
        <v>0</v>
      </c>
      <c r="T264" s="17">
        <f>+R264-S264</f>
        <v>1750</v>
      </c>
      <c r="U264" s="17"/>
      <c r="V264" s="17"/>
      <c r="W264" s="23"/>
      <c r="X264" s="23" t="s">
        <v>33</v>
      </c>
    </row>
    <row r="265" spans="1:24" x14ac:dyDescent="0.25">
      <c r="A265" s="21">
        <v>45209</v>
      </c>
      <c r="B265" s="22" t="s">
        <v>642</v>
      </c>
      <c r="C265" s="22" t="s">
        <v>643</v>
      </c>
      <c r="D265" s="22" t="s">
        <v>82</v>
      </c>
      <c r="E265" s="22">
        <v>1686</v>
      </c>
      <c r="F265" s="23" t="s">
        <v>85</v>
      </c>
      <c r="G265" s="23" t="s">
        <v>29</v>
      </c>
      <c r="H265" s="23" t="s">
        <v>38</v>
      </c>
      <c r="I265" s="23" t="s">
        <v>39</v>
      </c>
      <c r="J265" s="15">
        <v>43.64</v>
      </c>
      <c r="K265" s="15">
        <v>25</v>
      </c>
      <c r="L265" s="15">
        <v>1.7456</v>
      </c>
      <c r="M265" s="15" t="s">
        <v>32</v>
      </c>
      <c r="N265" s="15">
        <v>70</v>
      </c>
      <c r="O265" s="16">
        <f>+K265*N265</f>
        <v>1750</v>
      </c>
      <c r="P265" s="17">
        <v>0</v>
      </c>
      <c r="Q265" s="17">
        <f>+K265*P265</f>
        <v>0</v>
      </c>
      <c r="R265" s="17">
        <f>+O265-Q265</f>
        <v>1750</v>
      </c>
      <c r="S265" s="17">
        <f>+R265*0</f>
        <v>0</v>
      </c>
      <c r="T265" s="17">
        <f>+R265-S265</f>
        <v>1750</v>
      </c>
      <c r="U265" s="17"/>
      <c r="V265" s="20"/>
      <c r="W265" s="23"/>
      <c r="X265" s="23" t="s">
        <v>33</v>
      </c>
    </row>
    <row r="266" spans="1:24" x14ac:dyDescent="0.25">
      <c r="A266" s="21">
        <v>45209</v>
      </c>
      <c r="B266" s="22" t="s">
        <v>644</v>
      </c>
      <c r="C266" s="22" t="s">
        <v>645</v>
      </c>
      <c r="D266" s="22" t="s">
        <v>203</v>
      </c>
      <c r="E266" s="22">
        <v>4484</v>
      </c>
      <c r="F266" s="23" t="s">
        <v>204</v>
      </c>
      <c r="G266" s="23" t="s">
        <v>29</v>
      </c>
      <c r="H266" s="23" t="s">
        <v>30</v>
      </c>
      <c r="I266" s="23" t="s">
        <v>31</v>
      </c>
      <c r="J266" s="15">
        <v>38.76</v>
      </c>
      <c r="K266" s="15">
        <v>25</v>
      </c>
      <c r="L266" s="15">
        <v>1.5504</v>
      </c>
      <c r="M266" s="15" t="s">
        <v>32</v>
      </c>
      <c r="N266" s="15">
        <v>52</v>
      </c>
      <c r="O266" s="16">
        <f>K266*N266</f>
        <v>1300</v>
      </c>
      <c r="P266" s="17">
        <v>0</v>
      </c>
      <c r="Q266" s="17">
        <f>K266*P266</f>
        <v>0</v>
      </c>
      <c r="R266" s="17">
        <f>O266-Q266</f>
        <v>1300</v>
      </c>
      <c r="S266" s="17">
        <f t="shared" ref="S266" si="231">R266*0</f>
        <v>0</v>
      </c>
      <c r="T266" s="17">
        <f t="shared" ref="T266" si="232">R266-S266</f>
        <v>1300</v>
      </c>
      <c r="U266" s="17"/>
      <c r="V266" s="17"/>
      <c r="W266" s="23"/>
      <c r="X266" s="23" t="s">
        <v>33</v>
      </c>
    </row>
    <row r="267" spans="1:24" x14ac:dyDescent="0.25">
      <c r="A267" s="21">
        <v>45209</v>
      </c>
      <c r="B267" s="22" t="s">
        <v>646</v>
      </c>
      <c r="C267" s="22" t="s">
        <v>647</v>
      </c>
      <c r="D267" s="22" t="s">
        <v>64</v>
      </c>
      <c r="E267" s="22"/>
      <c r="F267" s="23" t="s">
        <v>181</v>
      </c>
      <c r="G267" s="23" t="s">
        <v>29</v>
      </c>
      <c r="H267" s="23" t="s">
        <v>43</v>
      </c>
      <c r="I267" s="23" t="s">
        <v>44</v>
      </c>
      <c r="J267" s="15">
        <v>34.58</v>
      </c>
      <c r="K267" s="15">
        <v>23</v>
      </c>
      <c r="L267" s="15">
        <v>1.5034782608695652</v>
      </c>
      <c r="M267" s="15">
        <v>91</v>
      </c>
      <c r="N267" s="15" t="s">
        <v>32</v>
      </c>
      <c r="O267" s="16">
        <f>J267*M267</f>
        <v>3146.7799999999997</v>
      </c>
      <c r="P267" s="17">
        <v>40</v>
      </c>
      <c r="Q267" s="17">
        <f>J267*P267</f>
        <v>1383.1999999999998</v>
      </c>
      <c r="R267" s="17">
        <f>O267-Q267</f>
        <v>1763.58</v>
      </c>
      <c r="S267" s="17">
        <f t="shared" ref="S267" si="233">R267*1</f>
        <v>1763.58</v>
      </c>
      <c r="T267" s="17">
        <f>R267-S267</f>
        <v>0</v>
      </c>
      <c r="U267" s="17">
        <f>J267*36</f>
        <v>1244.8799999999999</v>
      </c>
      <c r="V267" s="20"/>
      <c r="W267" s="23" t="s">
        <v>65</v>
      </c>
      <c r="X267" s="23" t="s">
        <v>182</v>
      </c>
    </row>
    <row r="268" spans="1:24" x14ac:dyDescent="0.25">
      <c r="A268" s="21">
        <v>45209</v>
      </c>
      <c r="B268" s="22" t="s">
        <v>648</v>
      </c>
      <c r="C268" s="22" t="s">
        <v>649</v>
      </c>
      <c r="D268" s="22" t="s">
        <v>618</v>
      </c>
      <c r="E268" s="22" t="s">
        <v>27</v>
      </c>
      <c r="F268" s="23" t="s">
        <v>28</v>
      </c>
      <c r="G268" s="23" t="s">
        <v>55</v>
      </c>
      <c r="H268" s="23" t="s">
        <v>619</v>
      </c>
      <c r="I268" s="23" t="s">
        <v>323</v>
      </c>
      <c r="J268" s="15">
        <v>40.6</v>
      </c>
      <c r="K268" s="15">
        <v>25</v>
      </c>
      <c r="L268" s="15">
        <v>1.6240000000000001</v>
      </c>
      <c r="M268" s="15">
        <f>34/1.2</f>
        <v>28.333333333333336</v>
      </c>
      <c r="N268" s="15" t="s">
        <v>32</v>
      </c>
      <c r="O268" s="16">
        <f t="shared" ref="O268" si="234">+J268*M268</f>
        <v>1150.3333333333335</v>
      </c>
      <c r="P268" s="17">
        <v>0</v>
      </c>
      <c r="Q268" s="17">
        <f t="shared" ref="Q268" si="235">+J268*P268</f>
        <v>0</v>
      </c>
      <c r="R268" s="17">
        <f t="shared" ref="R268" si="236">+O268-Q268</f>
        <v>1150.3333333333335</v>
      </c>
      <c r="S268" s="17">
        <f t="shared" ref="S268" si="237">+R268*1</f>
        <v>1150.3333333333335</v>
      </c>
      <c r="T268" s="17">
        <f>+R268-S268</f>
        <v>0</v>
      </c>
      <c r="U268" s="17"/>
      <c r="V268" s="20"/>
      <c r="W268" s="23"/>
      <c r="X268" s="23" t="s">
        <v>33</v>
      </c>
    </row>
    <row r="269" spans="1:24" x14ac:dyDescent="0.25">
      <c r="A269" s="21">
        <v>45210</v>
      </c>
      <c r="B269" s="22" t="s">
        <v>650</v>
      </c>
      <c r="C269" s="22" t="s">
        <v>651</v>
      </c>
      <c r="D269" s="22" t="s">
        <v>36</v>
      </c>
      <c r="E269" s="22">
        <v>355</v>
      </c>
      <c r="F269" s="23" t="s">
        <v>37</v>
      </c>
      <c r="G269" s="23" t="s">
        <v>29</v>
      </c>
      <c r="H269" s="23" t="s">
        <v>38</v>
      </c>
      <c r="I269" s="23" t="s">
        <v>39</v>
      </c>
      <c r="J269" s="15">
        <v>44.02</v>
      </c>
      <c r="K269" s="15">
        <v>25</v>
      </c>
      <c r="L269" s="15">
        <v>1.7608000000000001</v>
      </c>
      <c r="M269" s="15">
        <v>43</v>
      </c>
      <c r="N269" s="15" t="s">
        <v>32</v>
      </c>
      <c r="O269" s="17">
        <f>J269*M269</f>
        <v>1892.8600000000001</v>
      </c>
      <c r="P269" s="17">
        <v>0</v>
      </c>
      <c r="Q269" s="17">
        <f>J269*P269</f>
        <v>0</v>
      </c>
      <c r="R269" s="17">
        <f>O269-Q269</f>
        <v>1892.8600000000001</v>
      </c>
      <c r="S269" s="17">
        <f>R269*1</f>
        <v>1892.8600000000001</v>
      </c>
      <c r="T269" s="17">
        <f>R269-S269</f>
        <v>0</v>
      </c>
      <c r="U269" s="17"/>
      <c r="V269" s="17"/>
      <c r="W269" s="23"/>
      <c r="X269" s="23" t="s">
        <v>33</v>
      </c>
    </row>
    <row r="270" spans="1:24" x14ac:dyDescent="0.25">
      <c r="A270" s="21">
        <v>45210</v>
      </c>
      <c r="B270" s="22" t="s">
        <v>652</v>
      </c>
      <c r="C270" s="22" t="s">
        <v>653</v>
      </c>
      <c r="D270" s="22" t="s">
        <v>42</v>
      </c>
      <c r="E270" s="22">
        <v>705</v>
      </c>
      <c r="F270" s="23" t="s">
        <v>45</v>
      </c>
      <c r="G270" s="23" t="s">
        <v>29</v>
      </c>
      <c r="H270" s="23" t="s">
        <v>43</v>
      </c>
      <c r="I270" s="23" t="s">
        <v>44</v>
      </c>
      <c r="J270" s="15">
        <v>38.64</v>
      </c>
      <c r="K270" s="15">
        <v>25</v>
      </c>
      <c r="L270" s="15">
        <v>1.5456000000000001</v>
      </c>
      <c r="M270" s="15" t="s">
        <v>32</v>
      </c>
      <c r="N270" s="15">
        <v>71</v>
      </c>
      <c r="O270" s="17">
        <f>K270*N270</f>
        <v>1775</v>
      </c>
      <c r="P270" s="17">
        <v>0</v>
      </c>
      <c r="Q270" s="17">
        <f>J270*P270</f>
        <v>0</v>
      </c>
      <c r="R270" s="17">
        <f>+O270-Q270</f>
        <v>1775</v>
      </c>
      <c r="S270" s="17">
        <f>R270*0</f>
        <v>0</v>
      </c>
      <c r="T270" s="17">
        <f t="shared" ref="T270" si="238">R270-S270</f>
        <v>1775</v>
      </c>
      <c r="U270" s="20"/>
      <c r="V270" s="20"/>
      <c r="W270" s="23"/>
      <c r="X270" s="23" t="s">
        <v>33</v>
      </c>
    </row>
    <row r="271" spans="1:24" x14ac:dyDescent="0.25">
      <c r="A271" s="21">
        <v>45210</v>
      </c>
      <c r="B271" s="22" t="s">
        <v>654</v>
      </c>
      <c r="C271" s="22" t="s">
        <v>655</v>
      </c>
      <c r="D271" s="22" t="s">
        <v>656</v>
      </c>
      <c r="E271" s="22" t="s">
        <v>657</v>
      </c>
      <c r="F271" s="23" t="s">
        <v>658</v>
      </c>
      <c r="G271" s="23" t="s">
        <v>29</v>
      </c>
      <c r="H271" s="23" t="s">
        <v>38</v>
      </c>
      <c r="I271" s="23" t="s">
        <v>39</v>
      </c>
      <c r="J271" s="15">
        <v>39.56</v>
      </c>
      <c r="K271" s="15">
        <v>25</v>
      </c>
      <c r="L271" s="15">
        <v>1.5824</v>
      </c>
      <c r="M271" s="15">
        <v>48</v>
      </c>
      <c r="N271" s="15" t="s">
        <v>32</v>
      </c>
      <c r="O271" s="16">
        <f>J271*M271</f>
        <v>1898.88</v>
      </c>
      <c r="P271" s="17">
        <v>0</v>
      </c>
      <c r="Q271" s="17">
        <f>J271*P271</f>
        <v>0</v>
      </c>
      <c r="R271" s="17">
        <f>O271-Q271</f>
        <v>1898.88</v>
      </c>
      <c r="S271" s="17">
        <f>R271*1</f>
        <v>1898.88</v>
      </c>
      <c r="T271" s="17"/>
      <c r="U271" s="17"/>
      <c r="V271" s="20"/>
      <c r="W271" s="23"/>
      <c r="X271" s="23" t="s">
        <v>33</v>
      </c>
    </row>
    <row r="272" spans="1:24" x14ac:dyDescent="0.25">
      <c r="A272" s="21">
        <v>45210</v>
      </c>
      <c r="B272" s="22" t="s">
        <v>659</v>
      </c>
      <c r="C272" s="22" t="s">
        <v>660</v>
      </c>
      <c r="D272" s="22" t="s">
        <v>121</v>
      </c>
      <c r="E272" s="22">
        <v>356</v>
      </c>
      <c r="F272" s="23" t="s">
        <v>37</v>
      </c>
      <c r="G272" s="23" t="s">
        <v>29</v>
      </c>
      <c r="H272" s="23" t="s">
        <v>38</v>
      </c>
      <c r="I272" s="23" t="s">
        <v>39</v>
      </c>
      <c r="J272" s="15">
        <v>41.12</v>
      </c>
      <c r="K272" s="15">
        <v>25</v>
      </c>
      <c r="L272" s="15">
        <v>1.6447999999999998</v>
      </c>
      <c r="M272" s="15">
        <v>43</v>
      </c>
      <c r="N272" s="15" t="s">
        <v>32</v>
      </c>
      <c r="O272" s="17">
        <f>J272*M272</f>
        <v>1768.1599999999999</v>
      </c>
      <c r="P272" s="17">
        <v>0</v>
      </c>
      <c r="Q272" s="17">
        <f>J272*P272</f>
        <v>0</v>
      </c>
      <c r="R272" s="17">
        <f>O272-Q272</f>
        <v>1768.1599999999999</v>
      </c>
      <c r="S272" s="17">
        <f>R272*1</f>
        <v>1768.1599999999999</v>
      </c>
      <c r="T272" s="17">
        <f>R272-S272</f>
        <v>0</v>
      </c>
      <c r="U272" s="20"/>
      <c r="V272" s="20"/>
      <c r="W272" s="23"/>
      <c r="X272" s="23" t="s">
        <v>33</v>
      </c>
    </row>
    <row r="273" spans="1:24" x14ac:dyDescent="0.25">
      <c r="A273" s="21">
        <v>45210</v>
      </c>
      <c r="B273" s="22" t="s">
        <v>661</v>
      </c>
      <c r="C273" s="22" t="s">
        <v>662</v>
      </c>
      <c r="D273" s="22" t="s">
        <v>118</v>
      </c>
      <c r="E273" s="22">
        <v>363</v>
      </c>
      <c r="F273" s="23" t="s">
        <v>106</v>
      </c>
      <c r="G273" s="23" t="s">
        <v>29</v>
      </c>
      <c r="H273" s="23" t="s">
        <v>38</v>
      </c>
      <c r="I273" s="23" t="s">
        <v>39</v>
      </c>
      <c r="J273" s="15">
        <v>44.06</v>
      </c>
      <c r="K273" s="15">
        <v>25</v>
      </c>
      <c r="L273" s="15">
        <v>1.7624000000000002</v>
      </c>
      <c r="M273" s="15" t="s">
        <v>32</v>
      </c>
      <c r="N273" s="15">
        <v>70</v>
      </c>
      <c r="O273" s="16">
        <f t="shared" ref="O273:O275" si="239">+K273*N273</f>
        <v>1750</v>
      </c>
      <c r="P273" s="17">
        <v>0</v>
      </c>
      <c r="Q273" s="17">
        <f t="shared" ref="Q273:Q275" si="240">+K273*P273</f>
        <v>0</v>
      </c>
      <c r="R273" s="17">
        <f t="shared" ref="R273:R276" si="241">+O273-Q273</f>
        <v>1750</v>
      </c>
      <c r="S273" s="17">
        <f>+R273*0</f>
        <v>0</v>
      </c>
      <c r="T273" s="17">
        <f t="shared" ref="T273:T275" si="242">+R273-S273</f>
        <v>1750</v>
      </c>
      <c r="U273" s="20"/>
      <c r="V273" s="20"/>
      <c r="W273" s="23"/>
      <c r="X273" s="23" t="s">
        <v>33</v>
      </c>
    </row>
    <row r="274" spans="1:24" x14ac:dyDescent="0.25">
      <c r="A274" s="21">
        <v>45210</v>
      </c>
      <c r="B274" s="22" t="s">
        <v>663</v>
      </c>
      <c r="C274" s="22" t="s">
        <v>664</v>
      </c>
      <c r="D274" s="22" t="s">
        <v>128</v>
      </c>
      <c r="E274" s="22">
        <v>360</v>
      </c>
      <c r="F274" s="23" t="s">
        <v>106</v>
      </c>
      <c r="G274" s="23" t="s">
        <v>29</v>
      </c>
      <c r="H274" s="23" t="s">
        <v>43</v>
      </c>
      <c r="I274" s="23" t="s">
        <v>44</v>
      </c>
      <c r="J274" s="15">
        <v>38.700000000000003</v>
      </c>
      <c r="K274" s="15">
        <v>25</v>
      </c>
      <c r="L274" s="15">
        <v>1.548</v>
      </c>
      <c r="M274" s="15" t="s">
        <v>32</v>
      </c>
      <c r="N274" s="15">
        <v>71</v>
      </c>
      <c r="O274" s="16">
        <f t="shared" si="239"/>
        <v>1775</v>
      </c>
      <c r="P274" s="17">
        <v>0</v>
      </c>
      <c r="Q274" s="17">
        <f t="shared" si="240"/>
        <v>0</v>
      </c>
      <c r="R274" s="17">
        <f t="shared" si="241"/>
        <v>1775</v>
      </c>
      <c r="S274" s="17">
        <f>+R274*0</f>
        <v>0</v>
      </c>
      <c r="T274" s="17">
        <f t="shared" si="242"/>
        <v>1775</v>
      </c>
      <c r="U274" s="17"/>
      <c r="V274" s="20"/>
      <c r="W274" s="23"/>
      <c r="X274" s="23" t="s">
        <v>33</v>
      </c>
    </row>
    <row r="275" spans="1:24" x14ac:dyDescent="0.25">
      <c r="A275" s="21">
        <v>45210</v>
      </c>
      <c r="B275" s="22" t="s">
        <v>665</v>
      </c>
      <c r="C275" s="22" t="s">
        <v>666</v>
      </c>
      <c r="D275" s="22" t="s">
        <v>105</v>
      </c>
      <c r="E275" s="22">
        <v>368</v>
      </c>
      <c r="F275" s="23" t="s">
        <v>106</v>
      </c>
      <c r="G275" s="23" t="s">
        <v>29</v>
      </c>
      <c r="H275" s="23" t="s">
        <v>43</v>
      </c>
      <c r="I275" s="23" t="s">
        <v>44</v>
      </c>
      <c r="J275" s="15">
        <v>38.82</v>
      </c>
      <c r="K275" s="15">
        <v>25</v>
      </c>
      <c r="L275" s="15">
        <v>1.5528</v>
      </c>
      <c r="M275" s="15" t="s">
        <v>32</v>
      </c>
      <c r="N275" s="15">
        <v>71</v>
      </c>
      <c r="O275" s="16">
        <f t="shared" si="239"/>
        <v>1775</v>
      </c>
      <c r="P275" s="17">
        <v>0</v>
      </c>
      <c r="Q275" s="17">
        <f t="shared" si="240"/>
        <v>0</v>
      </c>
      <c r="R275" s="17">
        <f t="shared" si="241"/>
        <v>1775</v>
      </c>
      <c r="S275" s="17">
        <f>+R275*0</f>
        <v>0</v>
      </c>
      <c r="T275" s="17">
        <f t="shared" si="242"/>
        <v>1775</v>
      </c>
      <c r="U275" s="17"/>
      <c r="V275" s="20"/>
      <c r="W275" s="23"/>
      <c r="X275" s="23" t="s">
        <v>33</v>
      </c>
    </row>
    <row r="276" spans="1:24" x14ac:dyDescent="0.25">
      <c r="A276" s="21">
        <v>45210</v>
      </c>
      <c r="B276" s="22" t="s">
        <v>667</v>
      </c>
      <c r="C276" s="22" t="s">
        <v>668</v>
      </c>
      <c r="D276" s="22" t="s">
        <v>262</v>
      </c>
      <c r="E276" s="22" t="s">
        <v>27</v>
      </c>
      <c r="F276" s="23" t="s">
        <v>28</v>
      </c>
      <c r="G276" s="23" t="s">
        <v>29</v>
      </c>
      <c r="H276" s="23" t="s">
        <v>43</v>
      </c>
      <c r="I276" s="23" t="s">
        <v>44</v>
      </c>
      <c r="J276" s="15">
        <v>38.24</v>
      </c>
      <c r="K276" s="15">
        <v>25</v>
      </c>
      <c r="L276" s="15">
        <v>1.5296000000000001</v>
      </c>
      <c r="M276" s="15">
        <f>46/1.2</f>
        <v>38.333333333333336</v>
      </c>
      <c r="N276" s="15" t="s">
        <v>32</v>
      </c>
      <c r="O276" s="16">
        <f t="shared" ref="O276:O281" si="243">+J276*M276</f>
        <v>1465.8666666666668</v>
      </c>
      <c r="P276" s="17">
        <v>0</v>
      </c>
      <c r="Q276" s="17">
        <f t="shared" ref="Q276:Q281" si="244">+J276*P276</f>
        <v>0</v>
      </c>
      <c r="R276" s="17">
        <f t="shared" si="241"/>
        <v>1465.8666666666668</v>
      </c>
      <c r="S276" s="17">
        <f>+R276*1</f>
        <v>1465.8666666666668</v>
      </c>
      <c r="T276" s="17">
        <f>+R276-S276</f>
        <v>0</v>
      </c>
      <c r="U276" s="17"/>
      <c r="V276" s="20"/>
      <c r="W276" s="23"/>
      <c r="X276" s="23" t="s">
        <v>33</v>
      </c>
    </row>
    <row r="277" spans="1:24" x14ac:dyDescent="0.25">
      <c r="A277" s="21">
        <v>45210</v>
      </c>
      <c r="B277" s="22" t="s">
        <v>669</v>
      </c>
      <c r="C277" s="22" t="s">
        <v>670</v>
      </c>
      <c r="D277" s="22" t="s">
        <v>54</v>
      </c>
      <c r="E277" s="22" t="s">
        <v>27</v>
      </c>
      <c r="F277" s="23" t="s">
        <v>28</v>
      </c>
      <c r="G277" s="23" t="s">
        <v>29</v>
      </c>
      <c r="H277" s="23" t="s">
        <v>38</v>
      </c>
      <c r="I277" s="23" t="s">
        <v>39</v>
      </c>
      <c r="J277" s="15">
        <v>43.28</v>
      </c>
      <c r="K277" s="15">
        <v>25</v>
      </c>
      <c r="L277" s="15">
        <v>1.7312000000000001</v>
      </c>
      <c r="M277" s="15">
        <v>45</v>
      </c>
      <c r="N277" s="15" t="s">
        <v>75</v>
      </c>
      <c r="O277" s="17">
        <f t="shared" si="243"/>
        <v>1947.6000000000001</v>
      </c>
      <c r="P277" s="17">
        <v>0</v>
      </c>
      <c r="Q277" s="17">
        <f t="shared" si="244"/>
        <v>0</v>
      </c>
      <c r="R277" s="17">
        <f>+O277-Q277</f>
        <v>1947.6000000000001</v>
      </c>
      <c r="S277" s="17">
        <f>R277*0</f>
        <v>0</v>
      </c>
      <c r="T277" s="17">
        <f t="shared" ref="T277" si="245">R277-S277</f>
        <v>1947.6000000000001</v>
      </c>
      <c r="U277" s="17"/>
      <c r="V277" s="20"/>
      <c r="W277" s="23" t="s">
        <v>58</v>
      </c>
      <c r="X277" s="23" t="s">
        <v>33</v>
      </c>
    </row>
    <row r="278" spans="1:24" x14ac:dyDescent="0.25">
      <c r="A278" s="21">
        <v>45210</v>
      </c>
      <c r="B278" s="22" t="s">
        <v>671</v>
      </c>
      <c r="C278" s="22" t="s">
        <v>672</v>
      </c>
      <c r="D278" s="22" t="s">
        <v>78</v>
      </c>
      <c r="E278" s="22" t="s">
        <v>27</v>
      </c>
      <c r="F278" s="23" t="s">
        <v>28</v>
      </c>
      <c r="G278" s="23" t="s">
        <v>29</v>
      </c>
      <c r="H278" s="23" t="s">
        <v>30</v>
      </c>
      <c r="I278" s="23" t="s">
        <v>31</v>
      </c>
      <c r="J278" s="15">
        <v>36.56</v>
      </c>
      <c r="K278" s="15">
        <v>25</v>
      </c>
      <c r="L278" s="15">
        <v>1.4624000000000001</v>
      </c>
      <c r="M278" s="15">
        <f>33/1.2</f>
        <v>27.5</v>
      </c>
      <c r="N278" s="15" t="s">
        <v>32</v>
      </c>
      <c r="O278" s="16">
        <f t="shared" si="243"/>
        <v>1005.4000000000001</v>
      </c>
      <c r="P278" s="17">
        <v>0</v>
      </c>
      <c r="Q278" s="17">
        <f t="shared" si="244"/>
        <v>0</v>
      </c>
      <c r="R278" s="17">
        <f>+O278-Q278</f>
        <v>1005.4000000000001</v>
      </c>
      <c r="S278" s="17">
        <f>+R278*1</f>
        <v>1005.4000000000001</v>
      </c>
      <c r="T278" s="17">
        <f>+R278-S278</f>
        <v>0</v>
      </c>
      <c r="U278" s="17"/>
      <c r="V278" s="17"/>
      <c r="W278" s="23" t="s">
        <v>79</v>
      </c>
      <c r="X278" s="23" t="s">
        <v>33</v>
      </c>
    </row>
    <row r="279" spans="1:24" x14ac:dyDescent="0.25">
      <c r="A279" s="21">
        <v>45210</v>
      </c>
      <c r="B279" s="22" t="s">
        <v>673</v>
      </c>
      <c r="C279" s="22" t="s">
        <v>674</v>
      </c>
      <c r="D279" s="22" t="s">
        <v>171</v>
      </c>
      <c r="E279" s="22" t="s">
        <v>27</v>
      </c>
      <c r="F279" s="23" t="s">
        <v>28</v>
      </c>
      <c r="G279" s="23" t="s">
        <v>29</v>
      </c>
      <c r="H279" s="23" t="s">
        <v>43</v>
      </c>
      <c r="I279" s="23" t="s">
        <v>44</v>
      </c>
      <c r="J279" s="15">
        <v>37.46</v>
      </c>
      <c r="K279" s="15">
        <v>25</v>
      </c>
      <c r="L279" s="15">
        <v>1.4984</v>
      </c>
      <c r="M279" s="15">
        <f>46/1.2</f>
        <v>38.333333333333336</v>
      </c>
      <c r="N279" s="15" t="s">
        <v>32</v>
      </c>
      <c r="O279" s="16">
        <f t="shared" si="243"/>
        <v>1435.9666666666667</v>
      </c>
      <c r="P279" s="17">
        <v>0</v>
      </c>
      <c r="Q279" s="17">
        <f t="shared" si="244"/>
        <v>0</v>
      </c>
      <c r="R279" s="17">
        <f t="shared" ref="R279" si="246">+O279-Q279</f>
        <v>1435.9666666666667</v>
      </c>
      <c r="S279" s="17">
        <f>+R279*1</f>
        <v>1435.9666666666667</v>
      </c>
      <c r="T279" s="17">
        <f>+R279-S279</f>
        <v>0</v>
      </c>
      <c r="U279" s="17"/>
      <c r="V279" s="20"/>
      <c r="W279" s="23" t="s">
        <v>58</v>
      </c>
      <c r="X279" s="23" t="s">
        <v>33</v>
      </c>
    </row>
    <row r="280" spans="1:24" x14ac:dyDescent="0.25">
      <c r="A280" s="21">
        <v>45210</v>
      </c>
      <c r="B280" s="22" t="s">
        <v>675</v>
      </c>
      <c r="C280" s="22" t="s">
        <v>676</v>
      </c>
      <c r="D280" s="22" t="s">
        <v>626</v>
      </c>
      <c r="E280" s="22" t="s">
        <v>27</v>
      </c>
      <c r="F280" s="23" t="s">
        <v>28</v>
      </c>
      <c r="G280" s="23" t="s">
        <v>29</v>
      </c>
      <c r="H280" s="23" t="s">
        <v>38</v>
      </c>
      <c r="I280" s="23" t="s">
        <v>39</v>
      </c>
      <c r="J280" s="15">
        <v>11.96</v>
      </c>
      <c r="K280" s="15">
        <v>7</v>
      </c>
      <c r="L280" s="15">
        <v>1.7085714285714286</v>
      </c>
      <c r="M280" s="15">
        <v>45</v>
      </c>
      <c r="N280" s="15" t="s">
        <v>75</v>
      </c>
      <c r="O280" s="17">
        <f t="shared" si="243"/>
        <v>538.20000000000005</v>
      </c>
      <c r="P280" s="17">
        <v>0</v>
      </c>
      <c r="Q280" s="17">
        <f t="shared" si="244"/>
        <v>0</v>
      </c>
      <c r="R280" s="17">
        <f>+O280-Q280</f>
        <v>538.20000000000005</v>
      </c>
      <c r="S280" s="17">
        <f>R280*0</f>
        <v>0</v>
      </c>
      <c r="T280" s="17">
        <f t="shared" ref="T280:T281" si="247">R280-S280</f>
        <v>538.20000000000005</v>
      </c>
      <c r="U280" s="17"/>
      <c r="V280" s="20"/>
      <c r="W280" s="23"/>
      <c r="X280" s="23" t="s">
        <v>33</v>
      </c>
    </row>
    <row r="281" spans="1:24" x14ac:dyDescent="0.25">
      <c r="A281" s="21">
        <v>45210</v>
      </c>
      <c r="B281" s="22" t="s">
        <v>677</v>
      </c>
      <c r="C281" s="22" t="s">
        <v>678</v>
      </c>
      <c r="D281" s="22" t="s">
        <v>626</v>
      </c>
      <c r="E281" s="22" t="s">
        <v>27</v>
      </c>
      <c r="F281" s="23" t="s">
        <v>28</v>
      </c>
      <c r="G281" s="23" t="s">
        <v>29</v>
      </c>
      <c r="H281" s="23" t="s">
        <v>38</v>
      </c>
      <c r="I281" s="23" t="s">
        <v>39</v>
      </c>
      <c r="J281" s="15">
        <v>12.2</v>
      </c>
      <c r="K281" s="15">
        <v>7</v>
      </c>
      <c r="L281" s="15">
        <v>1.7428571428571427</v>
      </c>
      <c r="M281" s="15">
        <v>45</v>
      </c>
      <c r="N281" s="15" t="s">
        <v>75</v>
      </c>
      <c r="O281" s="17">
        <f t="shared" si="243"/>
        <v>549</v>
      </c>
      <c r="P281" s="17">
        <v>0</v>
      </c>
      <c r="Q281" s="17">
        <f t="shared" si="244"/>
        <v>0</v>
      </c>
      <c r="R281" s="17">
        <f>+O281-Q281</f>
        <v>549</v>
      </c>
      <c r="S281" s="17">
        <f>R281*0</f>
        <v>0</v>
      </c>
      <c r="T281" s="17">
        <f t="shared" si="247"/>
        <v>549</v>
      </c>
      <c r="U281" s="17"/>
      <c r="V281" s="20"/>
      <c r="W281" s="23"/>
      <c r="X281" s="23" t="s">
        <v>33</v>
      </c>
    </row>
    <row r="282" spans="1:24" x14ac:dyDescent="0.25">
      <c r="A282" s="21">
        <v>45210</v>
      </c>
      <c r="B282" s="22" t="s">
        <v>679</v>
      </c>
      <c r="C282" s="22" t="s">
        <v>680</v>
      </c>
      <c r="D282" s="22" t="s">
        <v>36</v>
      </c>
      <c r="E282" s="22">
        <v>357</v>
      </c>
      <c r="F282" s="23" t="s">
        <v>37</v>
      </c>
      <c r="G282" s="23" t="s">
        <v>29</v>
      </c>
      <c r="H282" s="23" t="s">
        <v>43</v>
      </c>
      <c r="I282" s="23" t="s">
        <v>44</v>
      </c>
      <c r="J282" s="15">
        <v>37.6</v>
      </c>
      <c r="K282" s="15">
        <v>25</v>
      </c>
      <c r="L282" s="15">
        <v>1.504</v>
      </c>
      <c r="M282" s="15">
        <v>46</v>
      </c>
      <c r="N282" s="15" t="s">
        <v>32</v>
      </c>
      <c r="O282" s="17">
        <f>J282*M282</f>
        <v>1729.6000000000001</v>
      </c>
      <c r="P282" s="17">
        <v>0</v>
      </c>
      <c r="Q282" s="17">
        <f>J282*P282</f>
        <v>0</v>
      </c>
      <c r="R282" s="17">
        <f>O282-Q282</f>
        <v>1729.6000000000001</v>
      </c>
      <c r="S282" s="17">
        <f>R282*1</f>
        <v>1729.6000000000001</v>
      </c>
      <c r="T282" s="17">
        <f>R282-S282</f>
        <v>0</v>
      </c>
      <c r="U282" s="17"/>
      <c r="V282" s="20"/>
      <c r="W282" s="23"/>
      <c r="X282" s="23" t="s">
        <v>33</v>
      </c>
    </row>
    <row r="283" spans="1:24" x14ac:dyDescent="0.25">
      <c r="A283" s="21">
        <v>45210</v>
      </c>
      <c r="B283" s="22" t="s">
        <v>681</v>
      </c>
      <c r="C283" s="22" t="s">
        <v>682</v>
      </c>
      <c r="D283" s="22" t="s">
        <v>618</v>
      </c>
      <c r="E283" s="22" t="s">
        <v>27</v>
      </c>
      <c r="F283" s="23" t="s">
        <v>28</v>
      </c>
      <c r="G283" s="23" t="s">
        <v>29</v>
      </c>
      <c r="H283" s="23" t="s">
        <v>38</v>
      </c>
      <c r="I283" s="23" t="s">
        <v>39</v>
      </c>
      <c r="J283" s="15">
        <v>42.26</v>
      </c>
      <c r="K283" s="15">
        <v>25</v>
      </c>
      <c r="L283" s="15">
        <v>1.6903999999999999</v>
      </c>
      <c r="M283" s="15">
        <v>45</v>
      </c>
      <c r="N283" s="15" t="s">
        <v>75</v>
      </c>
      <c r="O283" s="17">
        <f>+J283*M283</f>
        <v>1901.6999999999998</v>
      </c>
      <c r="P283" s="17">
        <v>0</v>
      </c>
      <c r="Q283" s="17">
        <f>+J283*P283</f>
        <v>0</v>
      </c>
      <c r="R283" s="17">
        <f>+O283-Q283</f>
        <v>1901.6999999999998</v>
      </c>
      <c r="S283" s="17">
        <f>R283*0</f>
        <v>0</v>
      </c>
      <c r="T283" s="17">
        <f t="shared" ref="T283:T284" si="248">R283-S283</f>
        <v>1901.6999999999998</v>
      </c>
      <c r="U283" s="20"/>
      <c r="V283" s="20"/>
      <c r="W283" s="23"/>
      <c r="X283" s="23" t="s">
        <v>33</v>
      </c>
    </row>
    <row r="284" spans="1:24" x14ac:dyDescent="0.25">
      <c r="A284" s="21">
        <v>45210</v>
      </c>
      <c r="B284" s="22" t="s">
        <v>683</v>
      </c>
      <c r="C284" s="22" t="s">
        <v>684</v>
      </c>
      <c r="D284" s="22" t="s">
        <v>626</v>
      </c>
      <c r="E284" s="22" t="s">
        <v>304</v>
      </c>
      <c r="F284" s="23" t="s">
        <v>28</v>
      </c>
      <c r="G284" s="23" t="s">
        <v>29</v>
      </c>
      <c r="H284" s="23" t="s">
        <v>38</v>
      </c>
      <c r="I284" s="23" t="s">
        <v>39</v>
      </c>
      <c r="J284" s="15">
        <v>13.5</v>
      </c>
      <c r="K284" s="15">
        <v>8</v>
      </c>
      <c r="L284" s="15">
        <v>1.6875</v>
      </c>
      <c r="M284" s="15">
        <v>45</v>
      </c>
      <c r="N284" s="15" t="s">
        <v>75</v>
      </c>
      <c r="O284" s="17">
        <f>+J284*M284</f>
        <v>607.5</v>
      </c>
      <c r="P284" s="17">
        <v>0</v>
      </c>
      <c r="Q284" s="17">
        <f>+J284*P284</f>
        <v>0</v>
      </c>
      <c r="R284" s="17">
        <f>+O284-Q284</f>
        <v>607.5</v>
      </c>
      <c r="S284" s="17">
        <f>R284*0</f>
        <v>0</v>
      </c>
      <c r="T284" s="17">
        <f t="shared" si="248"/>
        <v>607.5</v>
      </c>
      <c r="U284" s="17"/>
      <c r="V284" s="20"/>
      <c r="W284" s="23"/>
      <c r="X284" s="23" t="s">
        <v>33</v>
      </c>
    </row>
    <row r="285" spans="1:24" x14ac:dyDescent="0.25">
      <c r="A285" s="21">
        <v>45210</v>
      </c>
      <c r="B285" s="22" t="s">
        <v>685</v>
      </c>
      <c r="C285" s="22" t="s">
        <v>686</v>
      </c>
      <c r="D285" s="22" t="s">
        <v>656</v>
      </c>
      <c r="E285" s="22" t="s">
        <v>657</v>
      </c>
      <c r="F285" s="23" t="s">
        <v>658</v>
      </c>
      <c r="G285" s="23" t="s">
        <v>29</v>
      </c>
      <c r="H285" s="23" t="s">
        <v>38</v>
      </c>
      <c r="I285" s="23" t="s">
        <v>39</v>
      </c>
      <c r="J285" s="15">
        <v>41.62</v>
      </c>
      <c r="K285" s="15">
        <v>25</v>
      </c>
      <c r="L285" s="15">
        <v>1.6647999999999998</v>
      </c>
      <c r="M285" s="15">
        <v>48</v>
      </c>
      <c r="N285" s="15" t="s">
        <v>32</v>
      </c>
      <c r="O285" s="16">
        <f>J285*M285</f>
        <v>1997.7599999999998</v>
      </c>
      <c r="P285" s="17">
        <v>0</v>
      </c>
      <c r="Q285" s="17">
        <f>J285*P285</f>
        <v>0</v>
      </c>
      <c r="R285" s="17">
        <f>O285-Q285</f>
        <v>1997.7599999999998</v>
      </c>
      <c r="S285" s="17">
        <f>R285*1</f>
        <v>1997.7599999999998</v>
      </c>
      <c r="T285" s="17"/>
      <c r="U285" s="17"/>
      <c r="V285" s="20"/>
      <c r="W285" s="23"/>
      <c r="X285" s="23" t="s">
        <v>33</v>
      </c>
    </row>
    <row r="286" spans="1:24" x14ac:dyDescent="0.25">
      <c r="A286" s="21">
        <v>45210</v>
      </c>
      <c r="B286" s="22" t="s">
        <v>687</v>
      </c>
      <c r="C286" s="22" t="s">
        <v>688</v>
      </c>
      <c r="D286" s="22" t="s">
        <v>105</v>
      </c>
      <c r="E286" s="22">
        <v>367</v>
      </c>
      <c r="F286" s="23" t="s">
        <v>106</v>
      </c>
      <c r="G286" s="23" t="s">
        <v>29</v>
      </c>
      <c r="H286" s="23" t="s">
        <v>38</v>
      </c>
      <c r="I286" s="23" t="s">
        <v>39</v>
      </c>
      <c r="J286" s="15">
        <v>44.06</v>
      </c>
      <c r="K286" s="15">
        <v>25</v>
      </c>
      <c r="L286" s="15">
        <v>1.7624000000000002</v>
      </c>
      <c r="M286" s="15" t="s">
        <v>32</v>
      </c>
      <c r="N286" s="15">
        <v>70</v>
      </c>
      <c r="O286" s="16">
        <f t="shared" ref="O286" si="249">+K286*N286</f>
        <v>1750</v>
      </c>
      <c r="P286" s="17">
        <v>0</v>
      </c>
      <c r="Q286" s="17">
        <f t="shared" ref="Q286" si="250">+K286*P286</f>
        <v>0</v>
      </c>
      <c r="R286" s="17">
        <f t="shared" ref="R286:R288" si="251">+O286-Q286</f>
        <v>1750</v>
      </c>
      <c r="S286" s="17">
        <f>+R286*0</f>
        <v>0</v>
      </c>
      <c r="T286" s="17">
        <f t="shared" ref="T286:T288" si="252">+R286-S286</f>
        <v>1750</v>
      </c>
      <c r="U286" s="17"/>
      <c r="V286" s="17"/>
      <c r="W286" s="23"/>
      <c r="X286" s="23" t="s">
        <v>33</v>
      </c>
    </row>
    <row r="287" spans="1:24" x14ac:dyDescent="0.25">
      <c r="A287" s="21">
        <v>45210</v>
      </c>
      <c r="B287" s="22" t="s">
        <v>689</v>
      </c>
      <c r="C287" s="22" t="s">
        <v>690</v>
      </c>
      <c r="D287" s="22" t="s">
        <v>48</v>
      </c>
      <c r="E287" s="22"/>
      <c r="F287" s="23" t="s">
        <v>155</v>
      </c>
      <c r="G287" s="23" t="s">
        <v>29</v>
      </c>
      <c r="H287" s="23" t="s">
        <v>38</v>
      </c>
      <c r="I287" s="23" t="s">
        <v>39</v>
      </c>
      <c r="J287" s="15">
        <v>44.66</v>
      </c>
      <c r="K287" s="15">
        <v>25</v>
      </c>
      <c r="L287" s="15">
        <v>1.7863999999999998</v>
      </c>
      <c r="M287" s="15">
        <v>83</v>
      </c>
      <c r="N287" s="15" t="s">
        <v>75</v>
      </c>
      <c r="O287" s="16">
        <f t="shared" ref="O287:O288" si="253">J287*M287</f>
        <v>3706.7799999999997</v>
      </c>
      <c r="P287" s="17">
        <v>38</v>
      </c>
      <c r="Q287" s="17">
        <f t="shared" ref="Q287:Q288" si="254">J287*P287</f>
        <v>1697.08</v>
      </c>
      <c r="R287" s="17">
        <f t="shared" si="251"/>
        <v>2009.6999999999998</v>
      </c>
      <c r="S287" s="17">
        <f t="shared" ref="S287:S288" si="255">+R287*1</f>
        <v>2009.6999999999998</v>
      </c>
      <c r="T287" s="17">
        <f t="shared" si="252"/>
        <v>0</v>
      </c>
      <c r="U287" s="17">
        <f t="shared" ref="U287:U288" si="256">J287*36</f>
        <v>1607.7599999999998</v>
      </c>
      <c r="V287" s="17"/>
      <c r="W287" s="23" t="s">
        <v>51</v>
      </c>
      <c r="X287" s="23" t="s">
        <v>156</v>
      </c>
    </row>
    <row r="288" spans="1:24" x14ac:dyDescent="0.25">
      <c r="A288" s="21">
        <v>45210</v>
      </c>
      <c r="B288" s="22" t="s">
        <v>691</v>
      </c>
      <c r="C288" s="22" t="s">
        <v>692</v>
      </c>
      <c r="D288" s="22" t="s">
        <v>68</v>
      </c>
      <c r="E288" s="22"/>
      <c r="F288" s="23" t="s">
        <v>155</v>
      </c>
      <c r="G288" s="23" t="s">
        <v>29</v>
      </c>
      <c r="H288" s="23" t="s">
        <v>43</v>
      </c>
      <c r="I288" s="23" t="s">
        <v>44</v>
      </c>
      <c r="J288" s="15">
        <v>41.04</v>
      </c>
      <c r="K288" s="15">
        <v>28</v>
      </c>
      <c r="L288" s="15">
        <v>1.4657142857142857</v>
      </c>
      <c r="M288" s="15">
        <v>85</v>
      </c>
      <c r="N288" s="15" t="s">
        <v>75</v>
      </c>
      <c r="O288" s="16">
        <f t="shared" si="253"/>
        <v>3488.4</v>
      </c>
      <c r="P288" s="17">
        <v>38</v>
      </c>
      <c r="Q288" s="17">
        <f t="shared" si="254"/>
        <v>1559.52</v>
      </c>
      <c r="R288" s="17">
        <f t="shared" si="251"/>
        <v>1928.88</v>
      </c>
      <c r="S288" s="17">
        <f t="shared" si="255"/>
        <v>1928.88</v>
      </c>
      <c r="T288" s="17">
        <f t="shared" si="252"/>
        <v>0</v>
      </c>
      <c r="U288" s="17">
        <f t="shared" si="256"/>
        <v>1477.44</v>
      </c>
      <c r="V288" s="20"/>
      <c r="W288" s="23" t="s">
        <v>51</v>
      </c>
      <c r="X288" s="23" t="s">
        <v>156</v>
      </c>
    </row>
    <row r="289" spans="1:24" x14ac:dyDescent="0.25">
      <c r="A289" s="21">
        <v>45210</v>
      </c>
      <c r="B289" s="22" t="s">
        <v>693</v>
      </c>
      <c r="C289" s="22" t="s">
        <v>694</v>
      </c>
      <c r="D289" s="22" t="s">
        <v>71</v>
      </c>
      <c r="E289" s="22"/>
      <c r="F289" s="23" t="s">
        <v>155</v>
      </c>
      <c r="G289" s="23" t="s">
        <v>29</v>
      </c>
      <c r="H289" s="23" t="s">
        <v>43</v>
      </c>
      <c r="I289" s="23" t="s">
        <v>44</v>
      </c>
      <c r="J289" s="15">
        <v>40.18</v>
      </c>
      <c r="K289" s="15">
        <v>27</v>
      </c>
      <c r="L289" s="15">
        <v>1.4881481481481482</v>
      </c>
      <c r="M289" s="15">
        <v>90</v>
      </c>
      <c r="N289" s="15" t="s">
        <v>75</v>
      </c>
      <c r="O289" s="16">
        <f>J289*M289</f>
        <v>3616.2</v>
      </c>
      <c r="P289" s="17">
        <v>43</v>
      </c>
      <c r="Q289" s="17">
        <f>J289*P289</f>
        <v>1727.74</v>
      </c>
      <c r="R289" s="17">
        <f>+O289-Q289</f>
        <v>1888.4599999999998</v>
      </c>
      <c r="S289" s="17">
        <f>+R289*1</f>
        <v>1888.4599999999998</v>
      </c>
      <c r="T289" s="17">
        <f>+R289-S289</f>
        <v>0</v>
      </c>
      <c r="U289" s="17">
        <f>J289*40</f>
        <v>1607.2</v>
      </c>
      <c r="V289" s="20"/>
      <c r="W289" s="23" t="s">
        <v>51</v>
      </c>
      <c r="X289" s="23" t="s">
        <v>362</v>
      </c>
    </row>
    <row r="290" spans="1:24" x14ac:dyDescent="0.25">
      <c r="A290" s="21">
        <v>45210</v>
      </c>
      <c r="B290" s="22" t="s">
        <v>695</v>
      </c>
      <c r="C290" s="22" t="s">
        <v>696</v>
      </c>
      <c r="D290" s="22" t="s">
        <v>203</v>
      </c>
      <c r="E290" s="22">
        <v>4485</v>
      </c>
      <c r="F290" s="23" t="s">
        <v>204</v>
      </c>
      <c r="G290" s="23" t="s">
        <v>29</v>
      </c>
      <c r="H290" s="23" t="s">
        <v>30</v>
      </c>
      <c r="I290" s="23" t="s">
        <v>31</v>
      </c>
      <c r="J290" s="15">
        <v>38.72</v>
      </c>
      <c r="K290" s="15">
        <v>25</v>
      </c>
      <c r="L290" s="15">
        <v>1.5488</v>
      </c>
      <c r="M290" s="15" t="s">
        <v>32</v>
      </c>
      <c r="N290" s="15">
        <v>52</v>
      </c>
      <c r="O290" s="16">
        <f>K290*N290</f>
        <v>1300</v>
      </c>
      <c r="P290" s="17">
        <v>0</v>
      </c>
      <c r="Q290" s="17">
        <f>K290*P290</f>
        <v>0</v>
      </c>
      <c r="R290" s="17">
        <f>O290-Q290</f>
        <v>1300</v>
      </c>
      <c r="S290" s="17">
        <f t="shared" ref="S290" si="257">R290*0</f>
        <v>0</v>
      </c>
      <c r="T290" s="17">
        <f t="shared" ref="T290" si="258">R290-S290</f>
        <v>1300</v>
      </c>
      <c r="U290" s="17"/>
      <c r="V290" s="17"/>
      <c r="W290" s="23"/>
      <c r="X290" s="23" t="s">
        <v>33</v>
      </c>
    </row>
    <row r="291" spans="1:24" x14ac:dyDescent="0.25">
      <c r="A291" s="21">
        <v>45210</v>
      </c>
      <c r="B291" s="22" t="s">
        <v>697</v>
      </c>
      <c r="C291" s="22" t="s">
        <v>698</v>
      </c>
      <c r="D291" s="22" t="s">
        <v>109</v>
      </c>
      <c r="E291" s="22"/>
      <c r="F291" s="23" t="s">
        <v>155</v>
      </c>
      <c r="G291" s="23" t="s">
        <v>29</v>
      </c>
      <c r="H291" s="23" t="s">
        <v>288</v>
      </c>
      <c r="I291" s="23" t="s">
        <v>289</v>
      </c>
      <c r="J291" s="15">
        <v>40.32</v>
      </c>
      <c r="K291" s="15">
        <v>27</v>
      </c>
      <c r="L291" s="15">
        <v>1.4933333333333334</v>
      </c>
      <c r="M291" s="15">
        <v>92</v>
      </c>
      <c r="N291" s="15" t="s">
        <v>75</v>
      </c>
      <c r="O291" s="16">
        <f t="shared" ref="O291" si="259">J291*M291</f>
        <v>3709.44</v>
      </c>
      <c r="P291" s="17">
        <v>43</v>
      </c>
      <c r="Q291" s="17">
        <f t="shared" ref="Q291" si="260">J291*P291</f>
        <v>1733.76</v>
      </c>
      <c r="R291" s="17">
        <f>+O291-Q291</f>
        <v>1975.68</v>
      </c>
      <c r="S291" s="17">
        <f t="shared" ref="S291" si="261">+R291*1</f>
        <v>1975.68</v>
      </c>
      <c r="T291" s="17">
        <f>+R291-S291</f>
        <v>0</v>
      </c>
      <c r="U291" s="17">
        <f>J291*40</f>
        <v>1612.8</v>
      </c>
      <c r="V291" s="20"/>
      <c r="W291" s="23" t="s">
        <v>51</v>
      </c>
      <c r="X291" s="23" t="s">
        <v>362</v>
      </c>
    </row>
    <row r="292" spans="1:24" x14ac:dyDescent="0.25">
      <c r="A292" s="21">
        <v>45210</v>
      </c>
      <c r="B292" s="22" t="s">
        <v>699</v>
      </c>
      <c r="C292" s="22" t="s">
        <v>700</v>
      </c>
      <c r="D292" s="22" t="s">
        <v>233</v>
      </c>
      <c r="E292" s="22">
        <v>4477</v>
      </c>
      <c r="F292" s="23" t="s">
        <v>204</v>
      </c>
      <c r="G292" s="23" t="s">
        <v>29</v>
      </c>
      <c r="H292" s="23" t="s">
        <v>38</v>
      </c>
      <c r="I292" s="23" t="s">
        <v>39</v>
      </c>
      <c r="J292" s="15">
        <v>44.82</v>
      </c>
      <c r="K292" s="15">
        <v>25</v>
      </c>
      <c r="L292" s="15">
        <v>1.7927999999999999</v>
      </c>
      <c r="M292" s="15" t="s">
        <v>32</v>
      </c>
      <c r="N292" s="15">
        <v>70</v>
      </c>
      <c r="O292" s="16">
        <f>K292*N292</f>
        <v>1750</v>
      </c>
      <c r="P292" s="17">
        <v>0</v>
      </c>
      <c r="Q292" s="17">
        <f>K292*P292</f>
        <v>0</v>
      </c>
      <c r="R292" s="17">
        <f>O292-Q292</f>
        <v>1750</v>
      </c>
      <c r="S292" s="17">
        <f t="shared" ref="S292" si="262">R292*0</f>
        <v>0</v>
      </c>
      <c r="T292" s="17">
        <f t="shared" ref="T292" si="263">R292-S292</f>
        <v>1750</v>
      </c>
      <c r="U292" s="17"/>
      <c r="V292" s="20"/>
      <c r="W292" s="23"/>
      <c r="X292" s="23" t="s">
        <v>33</v>
      </c>
    </row>
    <row r="293" spans="1:24" x14ac:dyDescent="0.25">
      <c r="A293" s="21">
        <v>45210</v>
      </c>
      <c r="B293" s="22" t="s">
        <v>701</v>
      </c>
      <c r="C293" s="22" t="s">
        <v>702</v>
      </c>
      <c r="D293" s="22" t="s">
        <v>121</v>
      </c>
      <c r="E293" s="22">
        <v>358</v>
      </c>
      <c r="F293" s="23" t="s">
        <v>37</v>
      </c>
      <c r="G293" s="23" t="s">
        <v>29</v>
      </c>
      <c r="H293" s="23" t="s">
        <v>38</v>
      </c>
      <c r="I293" s="23" t="s">
        <v>39</v>
      </c>
      <c r="J293" s="15">
        <v>41.52</v>
      </c>
      <c r="K293" s="15">
        <v>25</v>
      </c>
      <c r="L293" s="15">
        <v>1.6608000000000001</v>
      </c>
      <c r="M293" s="15">
        <v>43</v>
      </c>
      <c r="N293" s="15" t="s">
        <v>32</v>
      </c>
      <c r="O293" s="17">
        <f>J293*M293</f>
        <v>1785.3600000000001</v>
      </c>
      <c r="P293" s="17">
        <v>0</v>
      </c>
      <c r="Q293" s="17">
        <f>J293*P293</f>
        <v>0</v>
      </c>
      <c r="R293" s="17">
        <f>O293-Q293</f>
        <v>1785.3600000000001</v>
      </c>
      <c r="S293" s="17">
        <f>R293*1</f>
        <v>1785.3600000000001</v>
      </c>
      <c r="T293" s="17">
        <f>R293-S293</f>
        <v>0</v>
      </c>
      <c r="U293" s="20"/>
      <c r="V293" s="17"/>
      <c r="W293" s="23"/>
      <c r="X293" s="23" t="s">
        <v>33</v>
      </c>
    </row>
    <row r="294" spans="1:24" x14ac:dyDescent="0.25">
      <c r="A294" s="21">
        <v>45210</v>
      </c>
      <c r="B294" s="22" t="s">
        <v>703</v>
      </c>
      <c r="C294" s="22" t="s">
        <v>704</v>
      </c>
      <c r="D294" s="22" t="s">
        <v>36</v>
      </c>
      <c r="E294" s="22">
        <v>359</v>
      </c>
      <c r="F294" s="23" t="s">
        <v>37</v>
      </c>
      <c r="G294" s="23" t="s">
        <v>29</v>
      </c>
      <c r="H294" s="23" t="s">
        <v>38</v>
      </c>
      <c r="I294" s="23" t="s">
        <v>39</v>
      </c>
      <c r="J294" s="15">
        <v>44.2</v>
      </c>
      <c r="K294" s="15">
        <v>25</v>
      </c>
      <c r="L294" s="15">
        <v>1.768</v>
      </c>
      <c r="M294" s="15">
        <v>43</v>
      </c>
      <c r="N294" s="15" t="s">
        <v>32</v>
      </c>
      <c r="O294" s="17">
        <f>J294*M294</f>
        <v>1900.6000000000001</v>
      </c>
      <c r="P294" s="17">
        <v>0</v>
      </c>
      <c r="Q294" s="17">
        <f>J294*P294</f>
        <v>0</v>
      </c>
      <c r="R294" s="17">
        <f>O294-Q294</f>
        <v>1900.6000000000001</v>
      </c>
      <c r="S294" s="17">
        <f>R294*1</f>
        <v>1900.6000000000001</v>
      </c>
      <c r="T294" s="17">
        <f>R294-S294</f>
        <v>0</v>
      </c>
      <c r="U294" s="17"/>
      <c r="V294" s="20"/>
      <c r="W294" s="23"/>
      <c r="X294" s="23" t="s">
        <v>33</v>
      </c>
    </row>
    <row r="295" spans="1:24" x14ac:dyDescent="0.25">
      <c r="A295" s="21">
        <v>45210</v>
      </c>
      <c r="B295" s="22" t="s">
        <v>705</v>
      </c>
      <c r="C295" s="22" t="s">
        <v>706</v>
      </c>
      <c r="D295" s="22" t="s">
        <v>48</v>
      </c>
      <c r="E295" s="22"/>
      <c r="F295" s="23" t="s">
        <v>155</v>
      </c>
      <c r="G295" s="23" t="s">
        <v>29</v>
      </c>
      <c r="H295" s="23" t="s">
        <v>38</v>
      </c>
      <c r="I295" s="23" t="s">
        <v>39</v>
      </c>
      <c r="J295" s="15">
        <v>42.24</v>
      </c>
      <c r="K295" s="15">
        <v>25</v>
      </c>
      <c r="L295" s="15">
        <v>1.6896</v>
      </c>
      <c r="M295" s="15">
        <v>88</v>
      </c>
      <c r="N295" s="15" t="s">
        <v>75</v>
      </c>
      <c r="O295" s="16">
        <f t="shared" ref="O295" si="264">J295*M295</f>
        <v>3717.1200000000003</v>
      </c>
      <c r="P295" s="17">
        <v>43</v>
      </c>
      <c r="Q295" s="17">
        <f t="shared" ref="Q295" si="265">J295*P295</f>
        <v>1816.3200000000002</v>
      </c>
      <c r="R295" s="17">
        <f t="shared" ref="R295" si="266">+O295-Q295</f>
        <v>1900.8000000000002</v>
      </c>
      <c r="S295" s="17">
        <f t="shared" ref="S295" si="267">+R295*1</f>
        <v>1900.8000000000002</v>
      </c>
      <c r="T295" s="17">
        <f>+R295-S295</f>
        <v>0</v>
      </c>
      <c r="U295" s="17">
        <f>J295*40</f>
        <v>1689.6000000000001</v>
      </c>
      <c r="V295" s="20"/>
      <c r="W295" s="23" t="s">
        <v>51</v>
      </c>
      <c r="X295" s="23" t="s">
        <v>362</v>
      </c>
    </row>
    <row r="296" spans="1:24" x14ac:dyDescent="0.25">
      <c r="A296" s="21">
        <v>45210</v>
      </c>
      <c r="B296" s="22" t="s">
        <v>707</v>
      </c>
      <c r="C296" s="22" t="s">
        <v>708</v>
      </c>
      <c r="D296" s="22" t="s">
        <v>709</v>
      </c>
      <c r="E296" s="22">
        <v>586</v>
      </c>
      <c r="F296" s="23" t="s">
        <v>45</v>
      </c>
      <c r="G296" s="23" t="s">
        <v>29</v>
      </c>
      <c r="H296" s="23" t="s">
        <v>38</v>
      </c>
      <c r="I296" s="23" t="s">
        <v>39</v>
      </c>
      <c r="J296" s="15">
        <v>42.06</v>
      </c>
      <c r="K296" s="15">
        <v>25</v>
      </c>
      <c r="L296" s="15">
        <v>1.6824000000000001</v>
      </c>
      <c r="M296" s="15" t="s">
        <v>32</v>
      </c>
      <c r="N296" s="15">
        <v>70</v>
      </c>
      <c r="O296" s="17">
        <f>K296*N296</f>
        <v>1750</v>
      </c>
      <c r="P296" s="17">
        <v>0</v>
      </c>
      <c r="Q296" s="17">
        <f>J296*P296</f>
        <v>0</v>
      </c>
      <c r="R296" s="17">
        <f>+O296-Q296</f>
        <v>1750</v>
      </c>
      <c r="S296" s="17">
        <f>R296*0</f>
        <v>0</v>
      </c>
      <c r="T296" s="17">
        <f t="shared" ref="T296" si="268">R296-S296</f>
        <v>1750</v>
      </c>
      <c r="U296" s="17"/>
      <c r="V296" s="20"/>
      <c r="W296" s="23"/>
      <c r="X296" s="23" t="s">
        <v>33</v>
      </c>
    </row>
    <row r="297" spans="1:24" x14ac:dyDescent="0.25">
      <c r="A297" s="21">
        <v>45210</v>
      </c>
      <c r="B297" s="22" t="s">
        <v>710</v>
      </c>
      <c r="C297" s="22" t="s">
        <v>711</v>
      </c>
      <c r="D297" s="22" t="s">
        <v>68</v>
      </c>
      <c r="E297" s="22"/>
      <c r="F297" s="23" t="s">
        <v>155</v>
      </c>
      <c r="G297" s="23" t="s">
        <v>29</v>
      </c>
      <c r="H297" s="23" t="s">
        <v>38</v>
      </c>
      <c r="I297" s="23" t="s">
        <v>39</v>
      </c>
      <c r="J297" s="15">
        <v>43.46</v>
      </c>
      <c r="K297" s="15">
        <v>25</v>
      </c>
      <c r="L297" s="15">
        <v>1.7383999999999999</v>
      </c>
      <c r="M297" s="15">
        <v>88</v>
      </c>
      <c r="N297" s="15" t="s">
        <v>75</v>
      </c>
      <c r="O297" s="16">
        <f t="shared" ref="O297" si="269">J297*M297</f>
        <v>3824.48</v>
      </c>
      <c r="P297" s="17">
        <v>43</v>
      </c>
      <c r="Q297" s="17">
        <f t="shared" ref="Q297" si="270">J297*P297</f>
        <v>1868.78</v>
      </c>
      <c r="R297" s="17">
        <f t="shared" ref="R297" si="271">+O297-Q297</f>
        <v>1955.7</v>
      </c>
      <c r="S297" s="17">
        <f t="shared" ref="S297" si="272">+R297*1</f>
        <v>1955.7</v>
      </c>
      <c r="T297" s="17">
        <f>+R297-S297</f>
        <v>0</v>
      </c>
      <c r="U297" s="17">
        <f>J297*40</f>
        <v>1738.4</v>
      </c>
      <c r="V297" s="20"/>
      <c r="W297" s="23" t="s">
        <v>51</v>
      </c>
      <c r="X297" s="23" t="s">
        <v>362</v>
      </c>
    </row>
    <row r="298" spans="1:24" x14ac:dyDescent="0.25">
      <c r="A298" s="21">
        <v>45210</v>
      </c>
      <c r="B298" s="22" t="s">
        <v>712</v>
      </c>
      <c r="C298" s="22" t="s">
        <v>713</v>
      </c>
      <c r="D298" s="22" t="s">
        <v>42</v>
      </c>
      <c r="E298" s="22">
        <v>706</v>
      </c>
      <c r="F298" s="23" t="s">
        <v>45</v>
      </c>
      <c r="G298" s="23" t="s">
        <v>29</v>
      </c>
      <c r="H298" s="23" t="s">
        <v>38</v>
      </c>
      <c r="I298" s="23" t="s">
        <v>39</v>
      </c>
      <c r="J298" s="15">
        <v>42.26</v>
      </c>
      <c r="K298" s="15">
        <v>25</v>
      </c>
      <c r="L298" s="15">
        <v>1.6903999999999999</v>
      </c>
      <c r="M298" s="15" t="s">
        <v>32</v>
      </c>
      <c r="N298" s="15">
        <v>70</v>
      </c>
      <c r="O298" s="17">
        <f>K298*N298</f>
        <v>1750</v>
      </c>
      <c r="P298" s="17">
        <v>0</v>
      </c>
      <c r="Q298" s="17">
        <f>J298*P298</f>
        <v>0</v>
      </c>
      <c r="R298" s="17">
        <f>+O298-Q298</f>
        <v>1750</v>
      </c>
      <c r="S298" s="17">
        <f>R298*0</f>
        <v>0</v>
      </c>
      <c r="T298" s="17">
        <f t="shared" ref="T298" si="273">R298-S298</f>
        <v>1750</v>
      </c>
      <c r="U298" s="17"/>
      <c r="V298" s="17"/>
      <c r="W298" s="23"/>
      <c r="X298" s="23" t="s">
        <v>33</v>
      </c>
    </row>
    <row r="299" spans="1:24" x14ac:dyDescent="0.25">
      <c r="A299" s="21">
        <v>45210</v>
      </c>
      <c r="B299" s="22" t="s">
        <v>714</v>
      </c>
      <c r="C299" s="22" t="s">
        <v>715</v>
      </c>
      <c r="D299" s="22" t="s">
        <v>71</v>
      </c>
      <c r="E299" s="22"/>
      <c r="F299" s="23" t="s">
        <v>181</v>
      </c>
      <c r="G299" s="23" t="s">
        <v>29</v>
      </c>
      <c r="H299" s="23" t="s">
        <v>30</v>
      </c>
      <c r="I299" s="23" t="s">
        <v>31</v>
      </c>
      <c r="J299" s="15">
        <v>39.46</v>
      </c>
      <c r="K299" s="15">
        <v>27</v>
      </c>
      <c r="L299" s="15">
        <v>1.4614814814814816</v>
      </c>
      <c r="M299" s="15">
        <v>83</v>
      </c>
      <c r="N299" s="15" t="s">
        <v>32</v>
      </c>
      <c r="O299" s="16">
        <f>J299*M299</f>
        <v>3275.1800000000003</v>
      </c>
      <c r="P299" s="17">
        <v>40</v>
      </c>
      <c r="Q299" s="17">
        <f>J299*P299</f>
        <v>1578.4</v>
      </c>
      <c r="R299" s="17">
        <f>O299-Q299</f>
        <v>1696.7800000000002</v>
      </c>
      <c r="S299" s="17">
        <f t="shared" ref="S299:S300" si="274">R299*1</f>
        <v>1696.7800000000002</v>
      </c>
      <c r="T299" s="17">
        <f>R299-S299</f>
        <v>0</v>
      </c>
      <c r="U299" s="17">
        <f>J299*36</f>
        <v>1420.56</v>
      </c>
      <c r="V299" s="20"/>
      <c r="W299" s="23" t="s">
        <v>51</v>
      </c>
      <c r="X299" s="23" t="s">
        <v>182</v>
      </c>
    </row>
    <row r="300" spans="1:24" x14ac:dyDescent="0.25">
      <c r="A300" s="21">
        <v>45210</v>
      </c>
      <c r="B300" s="22" t="s">
        <v>716</v>
      </c>
      <c r="C300" s="22" t="s">
        <v>717</v>
      </c>
      <c r="D300" s="22" t="s">
        <v>109</v>
      </c>
      <c r="E300" s="22"/>
      <c r="F300" s="23" t="s">
        <v>181</v>
      </c>
      <c r="G300" s="23" t="s">
        <v>29</v>
      </c>
      <c r="H300" s="23" t="s">
        <v>30</v>
      </c>
      <c r="I300" s="23" t="s">
        <v>31</v>
      </c>
      <c r="J300" s="15">
        <v>40.26</v>
      </c>
      <c r="K300" s="15">
        <v>28</v>
      </c>
      <c r="L300" s="15">
        <v>1.4378571428571427</v>
      </c>
      <c r="M300" s="15">
        <v>83</v>
      </c>
      <c r="N300" s="15" t="s">
        <v>32</v>
      </c>
      <c r="O300" s="16">
        <f>J300*M300</f>
        <v>3341.58</v>
      </c>
      <c r="P300" s="17">
        <v>40</v>
      </c>
      <c r="Q300" s="17">
        <f>J300*P300</f>
        <v>1610.3999999999999</v>
      </c>
      <c r="R300" s="17">
        <f>O300-Q300</f>
        <v>1731.18</v>
      </c>
      <c r="S300" s="17">
        <f t="shared" si="274"/>
        <v>1731.18</v>
      </c>
      <c r="T300" s="17">
        <f>R300-S300</f>
        <v>0</v>
      </c>
      <c r="U300" s="17">
        <f>J300*36</f>
        <v>1449.36</v>
      </c>
      <c r="V300" s="20"/>
      <c r="W300" s="23" t="s">
        <v>51</v>
      </c>
      <c r="X300" s="23" t="s">
        <v>182</v>
      </c>
    </row>
    <row r="301" spans="1:24" x14ac:dyDescent="0.25">
      <c r="A301" s="21">
        <v>45210</v>
      </c>
      <c r="B301" s="22" t="s">
        <v>718</v>
      </c>
      <c r="C301" s="22" t="s">
        <v>719</v>
      </c>
      <c r="D301" s="22" t="s">
        <v>626</v>
      </c>
      <c r="E301" s="22" t="s">
        <v>27</v>
      </c>
      <c r="F301" s="23" t="s">
        <v>28</v>
      </c>
      <c r="G301" s="23" t="s">
        <v>29</v>
      </c>
      <c r="H301" s="23" t="s">
        <v>38</v>
      </c>
      <c r="I301" s="23" t="s">
        <v>39</v>
      </c>
      <c r="J301" s="15">
        <v>15.44</v>
      </c>
      <c r="K301" s="15">
        <v>10</v>
      </c>
      <c r="L301" s="15">
        <v>1.544</v>
      </c>
      <c r="M301" s="15">
        <v>45</v>
      </c>
      <c r="N301" s="15" t="s">
        <v>75</v>
      </c>
      <c r="O301" s="17">
        <f>+J301*M301</f>
        <v>694.8</v>
      </c>
      <c r="P301" s="17">
        <v>0</v>
      </c>
      <c r="Q301" s="17">
        <f>+J301*P301</f>
        <v>0</v>
      </c>
      <c r="R301" s="17">
        <f>+O301-Q301</f>
        <v>694.8</v>
      </c>
      <c r="S301" s="17">
        <f>R301*0</f>
        <v>0</v>
      </c>
      <c r="T301" s="17">
        <f t="shared" ref="T301" si="275">R301-S301</f>
        <v>694.8</v>
      </c>
      <c r="U301" s="17"/>
      <c r="V301" s="20"/>
      <c r="W301" s="23"/>
      <c r="X301" s="23" t="s">
        <v>33</v>
      </c>
    </row>
    <row r="302" spans="1:24" x14ac:dyDescent="0.25">
      <c r="A302" s="21">
        <v>45210</v>
      </c>
      <c r="B302" s="22" t="s">
        <v>720</v>
      </c>
      <c r="C302" s="22" t="s">
        <v>721</v>
      </c>
      <c r="D302" s="22" t="s">
        <v>656</v>
      </c>
      <c r="E302" s="22" t="s">
        <v>657</v>
      </c>
      <c r="F302" s="23" t="s">
        <v>658</v>
      </c>
      <c r="G302" s="23" t="s">
        <v>29</v>
      </c>
      <c r="H302" s="23" t="s">
        <v>38</v>
      </c>
      <c r="I302" s="23" t="s">
        <v>39</v>
      </c>
      <c r="J302" s="15">
        <v>39.94</v>
      </c>
      <c r="K302" s="15">
        <v>25</v>
      </c>
      <c r="L302" s="15">
        <v>1.5975999999999999</v>
      </c>
      <c r="M302" s="15">
        <v>48</v>
      </c>
      <c r="N302" s="15" t="s">
        <v>32</v>
      </c>
      <c r="O302" s="16">
        <f>J302*M302</f>
        <v>1917.12</v>
      </c>
      <c r="P302" s="17">
        <v>0</v>
      </c>
      <c r="Q302" s="17">
        <f>J302*P302</f>
        <v>0</v>
      </c>
      <c r="R302" s="17">
        <f>O302-Q302</f>
        <v>1917.12</v>
      </c>
      <c r="S302" s="17">
        <f>R302*1</f>
        <v>1917.12</v>
      </c>
      <c r="T302" s="17"/>
      <c r="U302" s="20"/>
      <c r="V302" s="20"/>
      <c r="W302" s="23"/>
      <c r="X302" s="23" t="s">
        <v>33</v>
      </c>
    </row>
    <row r="303" spans="1:24" x14ac:dyDescent="0.25">
      <c r="A303" s="21">
        <v>45211</v>
      </c>
      <c r="B303" s="22" t="s">
        <v>722</v>
      </c>
      <c r="C303" s="22" t="s">
        <v>723</v>
      </c>
      <c r="D303" s="22" t="s">
        <v>36</v>
      </c>
      <c r="E303" s="22">
        <v>360</v>
      </c>
      <c r="F303" s="23" t="s">
        <v>37</v>
      </c>
      <c r="G303" s="23" t="s">
        <v>29</v>
      </c>
      <c r="H303" s="23" t="s">
        <v>38</v>
      </c>
      <c r="I303" s="23" t="s">
        <v>39</v>
      </c>
      <c r="J303" s="15">
        <v>42.62</v>
      </c>
      <c r="K303" s="15">
        <v>25</v>
      </c>
      <c r="L303" s="15">
        <v>1.7047999999999999</v>
      </c>
      <c r="M303" s="15">
        <v>43</v>
      </c>
      <c r="N303" s="15" t="s">
        <v>32</v>
      </c>
      <c r="O303" s="17">
        <f>J303*M303</f>
        <v>1832.6599999999999</v>
      </c>
      <c r="P303" s="17">
        <v>0</v>
      </c>
      <c r="Q303" s="17">
        <f>J303*P303</f>
        <v>0</v>
      </c>
      <c r="R303" s="17">
        <f>O303-Q303</f>
        <v>1832.6599999999999</v>
      </c>
      <c r="S303" s="17">
        <f>R303*1</f>
        <v>1832.6599999999999</v>
      </c>
      <c r="T303" s="17">
        <f>R303-S303</f>
        <v>0</v>
      </c>
      <c r="U303" s="20"/>
      <c r="V303" s="20"/>
      <c r="W303" s="23"/>
      <c r="X303" s="23" t="s">
        <v>33</v>
      </c>
    </row>
    <row r="304" spans="1:24" x14ac:dyDescent="0.25">
      <c r="A304" s="21">
        <v>45211</v>
      </c>
      <c r="B304" s="22" t="s">
        <v>724</v>
      </c>
      <c r="C304" s="22" t="s">
        <v>725</v>
      </c>
      <c r="D304" s="22" t="s">
        <v>42</v>
      </c>
      <c r="E304" s="22">
        <v>707</v>
      </c>
      <c r="F304" s="23" t="s">
        <v>45</v>
      </c>
      <c r="G304" s="23" t="s">
        <v>29</v>
      </c>
      <c r="H304" s="23" t="s">
        <v>38</v>
      </c>
      <c r="I304" s="23" t="s">
        <v>39</v>
      </c>
      <c r="J304" s="15">
        <v>42.24</v>
      </c>
      <c r="K304" s="15">
        <v>25</v>
      </c>
      <c r="L304" s="15">
        <v>1.6896</v>
      </c>
      <c r="M304" s="15" t="s">
        <v>32</v>
      </c>
      <c r="N304" s="15">
        <v>70</v>
      </c>
      <c r="O304" s="17">
        <f>K304*N304</f>
        <v>1750</v>
      </c>
      <c r="P304" s="17">
        <v>0</v>
      </c>
      <c r="Q304" s="17">
        <f>J304*P304</f>
        <v>0</v>
      </c>
      <c r="R304" s="17">
        <f>+O304-Q304</f>
        <v>1750</v>
      </c>
      <c r="S304" s="17">
        <f>R304*0</f>
        <v>0</v>
      </c>
      <c r="T304" s="17">
        <f t="shared" ref="T304" si="276">R304-S304</f>
        <v>1750</v>
      </c>
      <c r="U304" s="20"/>
      <c r="V304" s="20"/>
      <c r="W304" s="23"/>
      <c r="X304" s="23" t="s">
        <v>33</v>
      </c>
    </row>
    <row r="305" spans="1:24" x14ac:dyDescent="0.25">
      <c r="A305" s="21">
        <v>45211</v>
      </c>
      <c r="B305" s="22" t="s">
        <v>726</v>
      </c>
      <c r="C305" s="22" t="s">
        <v>727</v>
      </c>
      <c r="D305" s="22" t="s">
        <v>48</v>
      </c>
      <c r="E305" s="22"/>
      <c r="F305" s="23" t="s">
        <v>83</v>
      </c>
      <c r="G305" s="23" t="s">
        <v>55</v>
      </c>
      <c r="H305" s="23" t="s">
        <v>56</v>
      </c>
      <c r="I305" s="23" t="s">
        <v>84</v>
      </c>
      <c r="J305" s="15">
        <v>43.76</v>
      </c>
      <c r="K305" s="15">
        <v>25</v>
      </c>
      <c r="L305" s="15">
        <v>1.7504</v>
      </c>
      <c r="M305" s="15">
        <v>100</v>
      </c>
      <c r="N305" s="15" t="s">
        <v>32</v>
      </c>
      <c r="O305" s="16">
        <f t="shared" ref="O305" si="277">+J305*M305</f>
        <v>4376</v>
      </c>
      <c r="P305" s="17">
        <v>63</v>
      </c>
      <c r="Q305" s="17">
        <f t="shared" ref="Q305" si="278">+J305*P305</f>
        <v>2756.8799999999997</v>
      </c>
      <c r="R305" s="17">
        <f>+O305-Q305</f>
        <v>1619.1200000000003</v>
      </c>
      <c r="S305" s="17">
        <f>+R305*1</f>
        <v>1619.1200000000003</v>
      </c>
      <c r="T305" s="17">
        <f>+R305-S305</f>
        <v>0</v>
      </c>
      <c r="U305" s="17">
        <f>+J305*57</f>
        <v>2494.3199999999997</v>
      </c>
      <c r="V305" s="20"/>
      <c r="W305" s="23" t="s">
        <v>51</v>
      </c>
      <c r="X305" s="23" t="s">
        <v>86</v>
      </c>
    </row>
    <row r="306" spans="1:24" x14ac:dyDescent="0.25">
      <c r="A306" s="21">
        <v>45211</v>
      </c>
      <c r="B306" s="22" t="s">
        <v>728</v>
      </c>
      <c r="C306" s="22" t="s">
        <v>729</v>
      </c>
      <c r="D306" s="22" t="s">
        <v>121</v>
      </c>
      <c r="E306" s="22">
        <v>361</v>
      </c>
      <c r="F306" s="23" t="s">
        <v>37</v>
      </c>
      <c r="G306" s="23" t="s">
        <v>29</v>
      </c>
      <c r="H306" s="23" t="s">
        <v>43</v>
      </c>
      <c r="I306" s="23" t="s">
        <v>44</v>
      </c>
      <c r="J306" s="15">
        <v>37.520000000000003</v>
      </c>
      <c r="K306" s="15">
        <v>25</v>
      </c>
      <c r="L306" s="15">
        <v>1.5008000000000001</v>
      </c>
      <c r="M306" s="15">
        <v>46</v>
      </c>
      <c r="N306" s="15" t="s">
        <v>32</v>
      </c>
      <c r="O306" s="17">
        <f>J306*M306</f>
        <v>1725.92</v>
      </c>
      <c r="P306" s="17">
        <v>0</v>
      </c>
      <c r="Q306" s="17">
        <f>J306*P306</f>
        <v>0</v>
      </c>
      <c r="R306" s="17">
        <f>O306-Q306</f>
        <v>1725.92</v>
      </c>
      <c r="S306" s="17">
        <f>R306*1</f>
        <v>1725.92</v>
      </c>
      <c r="T306" s="17">
        <f>R306-S306</f>
        <v>0</v>
      </c>
      <c r="U306" s="17"/>
      <c r="V306" s="20"/>
      <c r="W306" s="23"/>
      <c r="X306" s="23" t="s">
        <v>33</v>
      </c>
    </row>
    <row r="307" spans="1:24" x14ac:dyDescent="0.25">
      <c r="A307" s="21">
        <v>45211</v>
      </c>
      <c r="B307" s="22" t="s">
        <v>730</v>
      </c>
      <c r="C307" s="22" t="s">
        <v>731</v>
      </c>
      <c r="D307" s="22" t="s">
        <v>109</v>
      </c>
      <c r="E307" s="22">
        <v>362</v>
      </c>
      <c r="F307" s="23" t="s">
        <v>37</v>
      </c>
      <c r="G307" s="23" t="s">
        <v>29</v>
      </c>
      <c r="H307" s="23" t="s">
        <v>38</v>
      </c>
      <c r="I307" s="23" t="s">
        <v>39</v>
      </c>
      <c r="J307" s="15">
        <v>43.02</v>
      </c>
      <c r="K307" s="15">
        <v>25</v>
      </c>
      <c r="L307" s="15">
        <v>1.7208000000000001</v>
      </c>
      <c r="M307" s="15">
        <v>43</v>
      </c>
      <c r="N307" s="15" t="s">
        <v>32</v>
      </c>
      <c r="O307" s="17">
        <f>J307*M307</f>
        <v>1849.8600000000001</v>
      </c>
      <c r="P307" s="17">
        <v>0</v>
      </c>
      <c r="Q307" s="17">
        <f>J307*P307</f>
        <v>0</v>
      </c>
      <c r="R307" s="17">
        <f>O307-Q307</f>
        <v>1849.8600000000001</v>
      </c>
      <c r="S307" s="17">
        <f>R307*1</f>
        <v>1849.8600000000001</v>
      </c>
      <c r="T307" s="17">
        <f>R307-S307</f>
        <v>0</v>
      </c>
      <c r="U307" s="20"/>
      <c r="V307" s="20"/>
      <c r="W307" s="23"/>
      <c r="X307" s="23" t="s">
        <v>33</v>
      </c>
    </row>
    <row r="308" spans="1:24" x14ac:dyDescent="0.25">
      <c r="A308" s="21">
        <v>45211</v>
      </c>
      <c r="B308" s="22" t="s">
        <v>732</v>
      </c>
      <c r="C308" s="22" t="s">
        <v>733</v>
      </c>
      <c r="D308" s="22" t="s">
        <v>68</v>
      </c>
      <c r="E308" s="22"/>
      <c r="F308" s="23" t="s">
        <v>83</v>
      </c>
      <c r="G308" s="23" t="s">
        <v>55</v>
      </c>
      <c r="H308" s="23" t="s">
        <v>56</v>
      </c>
      <c r="I308" s="23" t="s">
        <v>84</v>
      </c>
      <c r="J308" s="15">
        <v>43.48</v>
      </c>
      <c r="K308" s="15">
        <v>25</v>
      </c>
      <c r="L308" s="15">
        <v>1.7391999999999999</v>
      </c>
      <c r="M308" s="15">
        <v>100</v>
      </c>
      <c r="N308" s="15" t="s">
        <v>32</v>
      </c>
      <c r="O308" s="16">
        <f t="shared" ref="O308" si="279">+J308*M308</f>
        <v>4348</v>
      </c>
      <c r="P308" s="17">
        <v>63</v>
      </c>
      <c r="Q308" s="17">
        <f t="shared" ref="Q308" si="280">+J308*P308</f>
        <v>2739.24</v>
      </c>
      <c r="R308" s="17">
        <f>+O308-Q308</f>
        <v>1608.7600000000002</v>
      </c>
      <c r="S308" s="17">
        <f>+R308*1</f>
        <v>1608.7600000000002</v>
      </c>
      <c r="T308" s="17">
        <f>+R308-S308</f>
        <v>0</v>
      </c>
      <c r="U308" s="17">
        <f>+J308*57</f>
        <v>2478.3599999999997</v>
      </c>
      <c r="V308" s="20"/>
      <c r="W308" s="23" t="s">
        <v>51</v>
      </c>
      <c r="X308" s="23" t="s">
        <v>86</v>
      </c>
    </row>
    <row r="309" spans="1:24" x14ac:dyDescent="0.25">
      <c r="A309" s="21">
        <v>45211</v>
      </c>
      <c r="B309" s="22" t="s">
        <v>734</v>
      </c>
      <c r="C309" s="22" t="s">
        <v>735</v>
      </c>
      <c r="D309" s="22" t="s">
        <v>255</v>
      </c>
      <c r="E309" s="22">
        <v>363</v>
      </c>
      <c r="F309" s="23" t="s">
        <v>37</v>
      </c>
      <c r="G309" s="23" t="s">
        <v>29</v>
      </c>
      <c r="H309" s="23" t="s">
        <v>43</v>
      </c>
      <c r="I309" s="23" t="s">
        <v>44</v>
      </c>
      <c r="J309" s="15">
        <v>38.159999999999997</v>
      </c>
      <c r="K309" s="15">
        <v>25</v>
      </c>
      <c r="L309" s="15">
        <v>1.5263999999999998</v>
      </c>
      <c r="M309" s="15">
        <v>46</v>
      </c>
      <c r="N309" s="15" t="s">
        <v>32</v>
      </c>
      <c r="O309" s="17">
        <f>J309*M309</f>
        <v>1755.36</v>
      </c>
      <c r="P309" s="17">
        <v>0</v>
      </c>
      <c r="Q309" s="17">
        <f>J309*P309</f>
        <v>0</v>
      </c>
      <c r="R309" s="17">
        <f>O309-Q309</f>
        <v>1755.36</v>
      </c>
      <c r="S309" s="17">
        <f>R309*1</f>
        <v>1755.36</v>
      </c>
      <c r="T309" s="17">
        <f>R309-S309</f>
        <v>0</v>
      </c>
      <c r="U309" s="17"/>
      <c r="V309" s="20"/>
      <c r="W309" s="23"/>
      <c r="X309" s="23" t="s">
        <v>33</v>
      </c>
    </row>
    <row r="310" spans="1:24" x14ac:dyDescent="0.25">
      <c r="A310" s="21">
        <v>45211</v>
      </c>
      <c r="B310" s="22" t="s">
        <v>736</v>
      </c>
      <c r="C310" s="22" t="s">
        <v>737</v>
      </c>
      <c r="D310" s="22" t="s">
        <v>71</v>
      </c>
      <c r="E310" s="22">
        <v>364</v>
      </c>
      <c r="F310" s="23" t="s">
        <v>37</v>
      </c>
      <c r="G310" s="23" t="s">
        <v>29</v>
      </c>
      <c r="H310" s="23" t="s">
        <v>38</v>
      </c>
      <c r="I310" s="23" t="s">
        <v>39</v>
      </c>
      <c r="J310" s="15">
        <v>42.54</v>
      </c>
      <c r="K310" s="15">
        <v>25</v>
      </c>
      <c r="L310" s="15">
        <v>1.7016</v>
      </c>
      <c r="M310" s="15">
        <v>43</v>
      </c>
      <c r="N310" s="15" t="s">
        <v>32</v>
      </c>
      <c r="O310" s="17">
        <f>J310*M310</f>
        <v>1829.22</v>
      </c>
      <c r="P310" s="17">
        <v>0</v>
      </c>
      <c r="Q310" s="17">
        <f>J310*P310</f>
        <v>0</v>
      </c>
      <c r="R310" s="17">
        <f>O310-Q310</f>
        <v>1829.22</v>
      </c>
      <c r="S310" s="17">
        <f>R310*1</f>
        <v>1829.22</v>
      </c>
      <c r="T310" s="17">
        <f>R310-S310</f>
        <v>0</v>
      </c>
      <c r="U310" s="20"/>
      <c r="V310" s="20"/>
      <c r="W310" s="23"/>
      <c r="X310" s="23" t="s">
        <v>33</v>
      </c>
    </row>
    <row r="311" spans="1:24" x14ac:dyDescent="0.25">
      <c r="A311" s="21">
        <v>45211</v>
      </c>
      <c r="B311" s="22" t="s">
        <v>738</v>
      </c>
      <c r="C311" s="22" t="s">
        <v>739</v>
      </c>
      <c r="D311" s="22" t="s">
        <v>200</v>
      </c>
      <c r="E311" s="22" t="s">
        <v>27</v>
      </c>
      <c r="F311" s="23" t="s">
        <v>28</v>
      </c>
      <c r="G311" s="23" t="s">
        <v>49</v>
      </c>
      <c r="H311" s="23" t="s">
        <v>49</v>
      </c>
      <c r="I311" s="23" t="s">
        <v>50</v>
      </c>
      <c r="J311" s="15">
        <v>42.94</v>
      </c>
      <c r="K311" s="15">
        <v>25</v>
      </c>
      <c r="L311" s="15">
        <v>1.7176</v>
      </c>
      <c r="M311" s="15">
        <f>15/1.2</f>
        <v>12.5</v>
      </c>
      <c r="N311" s="15" t="s">
        <v>32</v>
      </c>
      <c r="O311" s="16">
        <f t="shared" ref="O311:O314" si="281">+J311*M311</f>
        <v>536.75</v>
      </c>
      <c r="P311" s="17">
        <v>0</v>
      </c>
      <c r="Q311" s="17">
        <f t="shared" ref="Q311:Q314" si="282">+J311*P311</f>
        <v>0</v>
      </c>
      <c r="R311" s="17">
        <f t="shared" ref="R311:R314" si="283">+O311-Q311</f>
        <v>536.75</v>
      </c>
      <c r="S311" s="17">
        <f t="shared" ref="S311:S314" si="284">+R311*1</f>
        <v>536.75</v>
      </c>
      <c r="T311" s="17">
        <f>+R311-S311</f>
        <v>0</v>
      </c>
      <c r="U311" s="17"/>
      <c r="V311" s="20"/>
      <c r="W311" s="23" t="s">
        <v>58</v>
      </c>
      <c r="X311" s="23" t="s">
        <v>33</v>
      </c>
    </row>
    <row r="312" spans="1:24" x14ac:dyDescent="0.25">
      <c r="A312" s="21">
        <v>45211</v>
      </c>
      <c r="B312" s="22" t="s">
        <v>740</v>
      </c>
      <c r="C312" s="22" t="s">
        <v>741</v>
      </c>
      <c r="D312" s="22" t="s">
        <v>54</v>
      </c>
      <c r="E312" s="22" t="s">
        <v>27</v>
      </c>
      <c r="F312" s="23" t="s">
        <v>28</v>
      </c>
      <c r="G312" s="23" t="s">
        <v>49</v>
      </c>
      <c r="H312" s="23" t="s">
        <v>49</v>
      </c>
      <c r="I312" s="23" t="s">
        <v>50</v>
      </c>
      <c r="J312" s="15">
        <v>44.12</v>
      </c>
      <c r="K312" s="15">
        <v>25</v>
      </c>
      <c r="L312" s="15">
        <v>1.7647999999999999</v>
      </c>
      <c r="M312" s="15">
        <f>15/1.2</f>
        <v>12.5</v>
      </c>
      <c r="N312" s="15" t="s">
        <v>32</v>
      </c>
      <c r="O312" s="16">
        <f t="shared" si="281"/>
        <v>551.5</v>
      </c>
      <c r="P312" s="17">
        <v>0</v>
      </c>
      <c r="Q312" s="17">
        <f t="shared" si="282"/>
        <v>0</v>
      </c>
      <c r="R312" s="17">
        <f t="shared" si="283"/>
        <v>551.5</v>
      </c>
      <c r="S312" s="17">
        <f t="shared" si="284"/>
        <v>551.5</v>
      </c>
      <c r="T312" s="17">
        <f>+R312-S312</f>
        <v>0</v>
      </c>
      <c r="U312" s="17"/>
      <c r="V312" s="17"/>
      <c r="W312" s="23" t="s">
        <v>58</v>
      </c>
      <c r="X312" s="23" t="s">
        <v>33</v>
      </c>
    </row>
    <row r="313" spans="1:24" x14ac:dyDescent="0.25">
      <c r="A313" s="21">
        <v>45211</v>
      </c>
      <c r="B313" s="22" t="s">
        <v>742</v>
      </c>
      <c r="C313" s="22" t="s">
        <v>743</v>
      </c>
      <c r="D313" s="22" t="s">
        <v>61</v>
      </c>
      <c r="E313" s="22" t="s">
        <v>27</v>
      </c>
      <c r="F313" s="23" t="s">
        <v>28</v>
      </c>
      <c r="G313" s="23" t="s">
        <v>49</v>
      </c>
      <c r="H313" s="23" t="s">
        <v>49</v>
      </c>
      <c r="I313" s="23" t="s">
        <v>50</v>
      </c>
      <c r="J313" s="15">
        <v>43.28</v>
      </c>
      <c r="K313" s="15">
        <v>25</v>
      </c>
      <c r="L313" s="15">
        <v>1.7312000000000001</v>
      </c>
      <c r="M313" s="15">
        <f>15/1.2</f>
        <v>12.5</v>
      </c>
      <c r="N313" s="15" t="s">
        <v>32</v>
      </c>
      <c r="O313" s="16">
        <f t="shared" si="281"/>
        <v>541</v>
      </c>
      <c r="P313" s="17">
        <v>0</v>
      </c>
      <c r="Q313" s="17">
        <f t="shared" si="282"/>
        <v>0</v>
      </c>
      <c r="R313" s="17">
        <f t="shared" si="283"/>
        <v>541</v>
      </c>
      <c r="S313" s="17">
        <f t="shared" si="284"/>
        <v>541</v>
      </c>
      <c r="T313" s="17">
        <f>+R313-S313</f>
        <v>0</v>
      </c>
      <c r="U313" s="17"/>
      <c r="V313" s="20"/>
      <c r="W313" s="23" t="s">
        <v>58</v>
      </c>
      <c r="X313" s="23" t="s">
        <v>33</v>
      </c>
    </row>
    <row r="314" spans="1:24" x14ac:dyDescent="0.25">
      <c r="A314" s="21">
        <v>45211</v>
      </c>
      <c r="B314" s="22" t="s">
        <v>744</v>
      </c>
      <c r="C314" s="22" t="s">
        <v>745</v>
      </c>
      <c r="D314" s="22" t="s">
        <v>171</v>
      </c>
      <c r="E314" s="22" t="s">
        <v>27</v>
      </c>
      <c r="F314" s="23" t="s">
        <v>28</v>
      </c>
      <c r="G314" s="23" t="s">
        <v>49</v>
      </c>
      <c r="H314" s="23" t="s">
        <v>49</v>
      </c>
      <c r="I314" s="23" t="s">
        <v>50</v>
      </c>
      <c r="J314" s="15">
        <v>42.24</v>
      </c>
      <c r="K314" s="15">
        <v>25</v>
      </c>
      <c r="L314" s="15">
        <v>1.6896</v>
      </c>
      <c r="M314" s="15">
        <f>15/1.2</f>
        <v>12.5</v>
      </c>
      <c r="N314" s="15" t="s">
        <v>32</v>
      </c>
      <c r="O314" s="16">
        <f t="shared" si="281"/>
        <v>528</v>
      </c>
      <c r="P314" s="17">
        <v>0</v>
      </c>
      <c r="Q314" s="17">
        <f t="shared" si="282"/>
        <v>0</v>
      </c>
      <c r="R314" s="17">
        <f t="shared" si="283"/>
        <v>528</v>
      </c>
      <c r="S314" s="17">
        <f t="shared" si="284"/>
        <v>528</v>
      </c>
      <c r="T314" s="17">
        <f>+R314-S314</f>
        <v>0</v>
      </c>
      <c r="U314" s="17"/>
      <c r="V314" s="17"/>
      <c r="W314" s="23" t="s">
        <v>58</v>
      </c>
      <c r="X314" s="23" t="s">
        <v>33</v>
      </c>
    </row>
    <row r="315" spans="1:24" x14ac:dyDescent="0.25">
      <c r="A315" s="21">
        <v>45211</v>
      </c>
      <c r="B315" s="22" t="s">
        <v>746</v>
      </c>
      <c r="C315" s="22" t="s">
        <v>747</v>
      </c>
      <c r="D315" s="22" t="s">
        <v>626</v>
      </c>
      <c r="E315" s="22" t="s">
        <v>27</v>
      </c>
      <c r="F315" s="23" t="s">
        <v>28</v>
      </c>
      <c r="G315" s="23" t="s">
        <v>29</v>
      </c>
      <c r="H315" s="23" t="s">
        <v>38</v>
      </c>
      <c r="I315" s="23" t="s">
        <v>39</v>
      </c>
      <c r="J315" s="15">
        <v>13.78</v>
      </c>
      <c r="K315" s="15">
        <v>8</v>
      </c>
      <c r="L315" s="15">
        <v>1.7224999999999999</v>
      </c>
      <c r="M315" s="15">
        <v>45</v>
      </c>
      <c r="N315" s="15" t="s">
        <v>75</v>
      </c>
      <c r="O315" s="17">
        <f>+J315*M315</f>
        <v>620.1</v>
      </c>
      <c r="P315" s="17">
        <v>0</v>
      </c>
      <c r="Q315" s="17">
        <f>+J315*P315</f>
        <v>0</v>
      </c>
      <c r="R315" s="17">
        <f>+O315-Q315</f>
        <v>620.1</v>
      </c>
      <c r="S315" s="17">
        <f>R315*0</f>
        <v>0</v>
      </c>
      <c r="T315" s="17">
        <f t="shared" ref="T315:T318" si="285">R315-S315</f>
        <v>620.1</v>
      </c>
      <c r="U315" s="17"/>
      <c r="V315" s="20"/>
      <c r="W315" s="23"/>
      <c r="X315" s="23" t="s">
        <v>33</v>
      </c>
    </row>
    <row r="316" spans="1:24" x14ac:dyDescent="0.25">
      <c r="A316" s="21">
        <v>45211</v>
      </c>
      <c r="B316" s="22" t="s">
        <v>748</v>
      </c>
      <c r="C316" s="22" t="s">
        <v>749</v>
      </c>
      <c r="D316" s="22" t="s">
        <v>262</v>
      </c>
      <c r="E316" s="22" t="s">
        <v>27</v>
      </c>
      <c r="F316" s="23" t="s">
        <v>28</v>
      </c>
      <c r="G316" s="23" t="s">
        <v>29</v>
      </c>
      <c r="H316" s="23" t="s">
        <v>38</v>
      </c>
      <c r="I316" s="23" t="s">
        <v>39</v>
      </c>
      <c r="J316" s="15">
        <v>41.64</v>
      </c>
      <c r="K316" s="15">
        <v>25</v>
      </c>
      <c r="L316" s="15">
        <v>1.6656</v>
      </c>
      <c r="M316" s="15">
        <v>45</v>
      </c>
      <c r="N316" s="15" t="s">
        <v>75</v>
      </c>
      <c r="O316" s="17">
        <f>+J316*M316</f>
        <v>1873.8</v>
      </c>
      <c r="P316" s="17">
        <v>0</v>
      </c>
      <c r="Q316" s="17">
        <f>+J316*P316</f>
        <v>0</v>
      </c>
      <c r="R316" s="17">
        <f>+O316-Q316</f>
        <v>1873.8</v>
      </c>
      <c r="S316" s="17">
        <f>R316*0</f>
        <v>0</v>
      </c>
      <c r="T316" s="17">
        <f t="shared" si="285"/>
        <v>1873.8</v>
      </c>
      <c r="U316" s="17"/>
      <c r="V316" s="20"/>
      <c r="W316" s="23"/>
      <c r="X316" s="23" t="s">
        <v>33</v>
      </c>
    </row>
    <row r="317" spans="1:24" x14ac:dyDescent="0.25">
      <c r="A317" s="21">
        <v>45211</v>
      </c>
      <c r="B317" s="22" t="s">
        <v>750</v>
      </c>
      <c r="C317" s="22" t="s">
        <v>751</v>
      </c>
      <c r="D317" s="22" t="s">
        <v>626</v>
      </c>
      <c r="E317" s="22" t="s">
        <v>27</v>
      </c>
      <c r="F317" s="23" t="s">
        <v>28</v>
      </c>
      <c r="G317" s="23" t="s">
        <v>29</v>
      </c>
      <c r="H317" s="23" t="s">
        <v>38</v>
      </c>
      <c r="I317" s="23" t="s">
        <v>39</v>
      </c>
      <c r="J317" s="15">
        <v>12.56</v>
      </c>
      <c r="K317" s="15">
        <v>7.5</v>
      </c>
      <c r="L317" s="15">
        <v>1.6746666666666667</v>
      </c>
      <c r="M317" s="15">
        <v>45</v>
      </c>
      <c r="N317" s="15" t="s">
        <v>75</v>
      </c>
      <c r="O317" s="17">
        <f>+J317*M317</f>
        <v>565.20000000000005</v>
      </c>
      <c r="P317" s="17">
        <v>0</v>
      </c>
      <c r="Q317" s="17">
        <f>+J317*P317</f>
        <v>0</v>
      </c>
      <c r="R317" s="17">
        <f>+O317-Q317</f>
        <v>565.20000000000005</v>
      </c>
      <c r="S317" s="17">
        <f>R317*0</f>
        <v>0</v>
      </c>
      <c r="T317" s="17">
        <f t="shared" si="285"/>
        <v>565.20000000000005</v>
      </c>
      <c r="U317" s="17"/>
      <c r="V317" s="20"/>
      <c r="W317" s="23"/>
      <c r="X317" s="23" t="s">
        <v>33</v>
      </c>
    </row>
    <row r="318" spans="1:24" x14ac:dyDescent="0.25">
      <c r="A318" s="21">
        <v>45211</v>
      </c>
      <c r="B318" s="22" t="s">
        <v>752</v>
      </c>
      <c r="C318" s="22" t="s">
        <v>753</v>
      </c>
      <c r="D318" s="22" t="s">
        <v>754</v>
      </c>
      <c r="E318" s="22" t="s">
        <v>27</v>
      </c>
      <c r="F318" s="23" t="s">
        <v>28</v>
      </c>
      <c r="G318" s="23" t="s">
        <v>29</v>
      </c>
      <c r="H318" s="23" t="s">
        <v>38</v>
      </c>
      <c r="I318" s="23" t="s">
        <v>39</v>
      </c>
      <c r="J318" s="15">
        <v>43.14</v>
      </c>
      <c r="K318" s="15">
        <v>25</v>
      </c>
      <c r="L318" s="15">
        <v>1.7256</v>
      </c>
      <c r="M318" s="15">
        <v>45</v>
      </c>
      <c r="N318" s="15" t="s">
        <v>75</v>
      </c>
      <c r="O318" s="17">
        <f>+J318*M318</f>
        <v>1941.3</v>
      </c>
      <c r="P318" s="17">
        <v>0</v>
      </c>
      <c r="Q318" s="17">
        <f>+J318*P318</f>
        <v>0</v>
      </c>
      <c r="R318" s="17">
        <f>+O318-Q318</f>
        <v>1941.3</v>
      </c>
      <c r="S318" s="17">
        <f>R318*0</f>
        <v>0</v>
      </c>
      <c r="T318" s="17">
        <f t="shared" si="285"/>
        <v>1941.3</v>
      </c>
      <c r="U318" s="17"/>
      <c r="V318" s="20"/>
      <c r="W318" s="23" t="s">
        <v>755</v>
      </c>
      <c r="X318" s="23" t="s">
        <v>33</v>
      </c>
    </row>
    <row r="319" spans="1:24" x14ac:dyDescent="0.25">
      <c r="A319" s="21">
        <v>45211</v>
      </c>
      <c r="B319" s="22" t="s">
        <v>756</v>
      </c>
      <c r="C319" s="22" t="s">
        <v>757</v>
      </c>
      <c r="D319" s="22" t="s">
        <v>758</v>
      </c>
      <c r="E319" s="22" t="s">
        <v>27</v>
      </c>
      <c r="F319" s="23" t="s">
        <v>28</v>
      </c>
      <c r="G319" s="23" t="s">
        <v>49</v>
      </c>
      <c r="H319" s="23" t="s">
        <v>49</v>
      </c>
      <c r="I319" s="23" t="s">
        <v>50</v>
      </c>
      <c r="J319" s="15">
        <v>36.64</v>
      </c>
      <c r="K319" s="15">
        <v>25</v>
      </c>
      <c r="L319" s="15">
        <v>1.4656</v>
      </c>
      <c r="M319" s="15">
        <f>15/1.2</f>
        <v>12.5</v>
      </c>
      <c r="N319" s="15" t="s">
        <v>32</v>
      </c>
      <c r="O319" s="16">
        <f t="shared" ref="O319" si="286">+J319*M319</f>
        <v>458</v>
      </c>
      <c r="P319" s="17">
        <v>0</v>
      </c>
      <c r="Q319" s="17">
        <f t="shared" ref="Q319" si="287">+J319*P319</f>
        <v>0</v>
      </c>
      <c r="R319" s="17">
        <f t="shared" ref="R319:R320" si="288">+O319-Q319</f>
        <v>458</v>
      </c>
      <c r="S319" s="17">
        <f t="shared" ref="S319" si="289">+R319*1</f>
        <v>458</v>
      </c>
      <c r="T319" s="17">
        <f>+R319-S319</f>
        <v>0</v>
      </c>
      <c r="U319" s="17"/>
      <c r="V319" s="17"/>
      <c r="W319" s="23"/>
      <c r="X319" s="23" t="s">
        <v>33</v>
      </c>
    </row>
    <row r="320" spans="1:24" x14ac:dyDescent="0.25">
      <c r="A320" s="21">
        <v>45211</v>
      </c>
      <c r="B320" s="22" t="s">
        <v>759</v>
      </c>
      <c r="C320" s="22" t="s">
        <v>760</v>
      </c>
      <c r="D320" s="22" t="s">
        <v>177</v>
      </c>
      <c r="E320" s="22">
        <v>25</v>
      </c>
      <c r="F320" s="23" t="s">
        <v>178</v>
      </c>
      <c r="G320" s="23" t="s">
        <v>29</v>
      </c>
      <c r="H320" s="23" t="s">
        <v>38</v>
      </c>
      <c r="I320" s="23" t="s">
        <v>39</v>
      </c>
      <c r="J320" s="15">
        <v>31.96</v>
      </c>
      <c r="K320" s="15">
        <v>20</v>
      </c>
      <c r="L320" s="15">
        <v>1.5980000000000001</v>
      </c>
      <c r="M320" s="15" t="s">
        <v>32</v>
      </c>
      <c r="N320" s="15">
        <v>72</v>
      </c>
      <c r="O320" s="16">
        <f t="shared" ref="O320" si="290">+K320*N320</f>
        <v>1440</v>
      </c>
      <c r="P320" s="17">
        <v>0</v>
      </c>
      <c r="Q320" s="17">
        <f>+K320*P320</f>
        <v>0</v>
      </c>
      <c r="R320" s="17">
        <f t="shared" si="288"/>
        <v>1440</v>
      </c>
      <c r="S320" s="17">
        <f>+R320*0</f>
        <v>0</v>
      </c>
      <c r="T320" s="17">
        <f>+R320-S320</f>
        <v>1440</v>
      </c>
      <c r="U320" s="17"/>
      <c r="V320" s="20"/>
      <c r="W320" s="23"/>
      <c r="X320" s="23" t="s">
        <v>33</v>
      </c>
    </row>
    <row r="321" spans="1:24" x14ac:dyDescent="0.25">
      <c r="A321" s="21">
        <v>45211</v>
      </c>
      <c r="B321" s="22" t="s">
        <v>761</v>
      </c>
      <c r="C321" s="22" t="s">
        <v>762</v>
      </c>
      <c r="D321" s="22" t="s">
        <v>626</v>
      </c>
      <c r="E321" s="22" t="s">
        <v>27</v>
      </c>
      <c r="F321" s="23" t="s">
        <v>28</v>
      </c>
      <c r="G321" s="23" t="s">
        <v>29</v>
      </c>
      <c r="H321" s="23" t="s">
        <v>38</v>
      </c>
      <c r="I321" s="23" t="s">
        <v>39</v>
      </c>
      <c r="J321" s="15">
        <v>13.56</v>
      </c>
      <c r="K321" s="15">
        <v>8</v>
      </c>
      <c r="L321" s="15">
        <v>1.6950000000000001</v>
      </c>
      <c r="M321" s="15">
        <v>45</v>
      </c>
      <c r="N321" s="15" t="s">
        <v>75</v>
      </c>
      <c r="O321" s="17">
        <f>+J321*M321</f>
        <v>610.20000000000005</v>
      </c>
      <c r="P321" s="17">
        <v>0</v>
      </c>
      <c r="Q321" s="17">
        <f>+J321*P321</f>
        <v>0</v>
      </c>
      <c r="R321" s="17">
        <f>+O321-Q321</f>
        <v>610.20000000000005</v>
      </c>
      <c r="S321" s="17">
        <f>R321*0</f>
        <v>0</v>
      </c>
      <c r="T321" s="17">
        <f t="shared" ref="T321" si="291">R321-S321</f>
        <v>610.20000000000005</v>
      </c>
      <c r="U321" s="17"/>
      <c r="V321" s="17"/>
      <c r="W321" s="23"/>
      <c r="X321" s="23" t="s">
        <v>33</v>
      </c>
    </row>
    <row r="322" spans="1:24" x14ac:dyDescent="0.25">
      <c r="A322" s="21">
        <v>45211</v>
      </c>
      <c r="B322" s="22" t="s">
        <v>763</v>
      </c>
      <c r="C322" s="22" t="s">
        <v>764</v>
      </c>
      <c r="D322" s="22" t="s">
        <v>100</v>
      </c>
      <c r="E322" s="22" t="s">
        <v>27</v>
      </c>
      <c r="F322" s="23" t="s">
        <v>28</v>
      </c>
      <c r="G322" s="23" t="s">
        <v>29</v>
      </c>
      <c r="H322" s="23" t="s">
        <v>43</v>
      </c>
      <c r="I322" s="23" t="s">
        <v>44</v>
      </c>
      <c r="J322" s="15">
        <v>8.48</v>
      </c>
      <c r="K322" s="15">
        <v>5.5</v>
      </c>
      <c r="L322" s="15">
        <v>1.541818181818182</v>
      </c>
      <c r="M322" s="15">
        <f>46/1.2</f>
        <v>38.333333333333336</v>
      </c>
      <c r="N322" s="15" t="s">
        <v>32</v>
      </c>
      <c r="O322" s="16">
        <f t="shared" ref="O322" si="292">+J322*M322</f>
        <v>325.06666666666672</v>
      </c>
      <c r="P322" s="17">
        <v>0</v>
      </c>
      <c r="Q322" s="17">
        <f t="shared" ref="Q322" si="293">+J322*P322</f>
        <v>0</v>
      </c>
      <c r="R322" s="17">
        <f t="shared" ref="R322" si="294">+O322-Q322</f>
        <v>325.06666666666672</v>
      </c>
      <c r="S322" s="17">
        <f>+R322*1</f>
        <v>325.06666666666672</v>
      </c>
      <c r="T322" s="17">
        <f>+R322-S322</f>
        <v>0</v>
      </c>
      <c r="U322" s="20"/>
      <c r="V322" s="20"/>
      <c r="W322" s="23"/>
      <c r="X322" s="23" t="s">
        <v>33</v>
      </c>
    </row>
    <row r="323" spans="1:24" x14ac:dyDescent="0.25">
      <c r="A323" s="21">
        <v>45211</v>
      </c>
      <c r="B323" s="22" t="s">
        <v>765</v>
      </c>
      <c r="C323" s="22" t="s">
        <v>766</v>
      </c>
      <c r="D323" s="22" t="s">
        <v>42</v>
      </c>
      <c r="E323" s="22">
        <v>708</v>
      </c>
      <c r="F323" s="23" t="s">
        <v>45</v>
      </c>
      <c r="G323" s="23" t="s">
        <v>29</v>
      </c>
      <c r="H323" s="23" t="s">
        <v>38</v>
      </c>
      <c r="I323" s="23" t="s">
        <v>39</v>
      </c>
      <c r="J323" s="15">
        <v>44.16</v>
      </c>
      <c r="K323" s="15">
        <v>25</v>
      </c>
      <c r="L323" s="15">
        <v>1.7664</v>
      </c>
      <c r="M323" s="15" t="s">
        <v>32</v>
      </c>
      <c r="N323" s="15">
        <v>70</v>
      </c>
      <c r="O323" s="17">
        <f>K323*N323</f>
        <v>1750</v>
      </c>
      <c r="P323" s="17">
        <v>0</v>
      </c>
      <c r="Q323" s="17">
        <f>J323*P323</f>
        <v>0</v>
      </c>
      <c r="R323" s="17">
        <f>+O323-Q323</f>
        <v>1750</v>
      </c>
      <c r="S323" s="17">
        <f>R323*0</f>
        <v>0</v>
      </c>
      <c r="T323" s="17">
        <f t="shared" ref="T323" si="295">R323-S323</f>
        <v>1750</v>
      </c>
      <c r="U323" s="17"/>
      <c r="V323" s="20"/>
      <c r="W323" s="23"/>
      <c r="X323" s="23" t="s">
        <v>33</v>
      </c>
    </row>
    <row r="324" spans="1:24" x14ac:dyDescent="0.25">
      <c r="A324" s="21">
        <v>45211</v>
      </c>
      <c r="B324" s="22" t="s">
        <v>767</v>
      </c>
      <c r="C324" s="22" t="s">
        <v>768</v>
      </c>
      <c r="D324" s="22" t="s">
        <v>36</v>
      </c>
      <c r="E324" s="22">
        <v>365</v>
      </c>
      <c r="F324" s="23" t="s">
        <v>37</v>
      </c>
      <c r="G324" s="23" t="s">
        <v>29</v>
      </c>
      <c r="H324" s="23" t="s">
        <v>288</v>
      </c>
      <c r="I324" s="23" t="s">
        <v>289</v>
      </c>
      <c r="J324" s="15">
        <v>37.18</v>
      </c>
      <c r="K324" s="15">
        <v>25</v>
      </c>
      <c r="L324" s="15">
        <v>1.4872000000000001</v>
      </c>
      <c r="M324" s="15">
        <v>48</v>
      </c>
      <c r="N324" s="15" t="s">
        <v>32</v>
      </c>
      <c r="O324" s="17">
        <f>J324*M324</f>
        <v>1784.6399999999999</v>
      </c>
      <c r="P324" s="17">
        <v>0</v>
      </c>
      <c r="Q324" s="17">
        <f>J324*P324</f>
        <v>0</v>
      </c>
      <c r="R324" s="17">
        <f>O324-Q324</f>
        <v>1784.6399999999999</v>
      </c>
      <c r="S324" s="17">
        <f>R324*1</f>
        <v>1784.6399999999999</v>
      </c>
      <c r="T324" s="17">
        <f>R324-S324</f>
        <v>0</v>
      </c>
      <c r="U324" s="17"/>
      <c r="V324" s="20"/>
      <c r="W324" s="23"/>
      <c r="X324" s="23" t="s">
        <v>33</v>
      </c>
    </row>
    <row r="325" spans="1:24" x14ac:dyDescent="0.25">
      <c r="A325" s="21">
        <v>45211</v>
      </c>
      <c r="B325" s="22" t="s">
        <v>769</v>
      </c>
      <c r="C325" s="22" t="s">
        <v>770</v>
      </c>
      <c r="D325" s="22" t="s">
        <v>109</v>
      </c>
      <c r="E325" s="22"/>
      <c r="F325" s="23" t="s">
        <v>83</v>
      </c>
      <c r="G325" s="23" t="s">
        <v>55</v>
      </c>
      <c r="H325" s="23" t="s">
        <v>56</v>
      </c>
      <c r="I325" s="23" t="s">
        <v>84</v>
      </c>
      <c r="J325" s="15">
        <v>44.08</v>
      </c>
      <c r="K325" s="15">
        <v>25</v>
      </c>
      <c r="L325" s="15">
        <v>1.7631999999999999</v>
      </c>
      <c r="M325" s="15">
        <v>100</v>
      </c>
      <c r="N325" s="15" t="s">
        <v>32</v>
      </c>
      <c r="O325" s="16">
        <f t="shared" ref="O325" si="296">+J325*M325</f>
        <v>4408</v>
      </c>
      <c r="P325" s="17">
        <v>63</v>
      </c>
      <c r="Q325" s="17">
        <f t="shared" ref="Q325" si="297">+J325*P325</f>
        <v>2777.04</v>
      </c>
      <c r="R325" s="17">
        <f>+O325-Q325</f>
        <v>1630.96</v>
      </c>
      <c r="S325" s="17">
        <f>+R325*1</f>
        <v>1630.96</v>
      </c>
      <c r="T325" s="17">
        <f>+R325-S325</f>
        <v>0</v>
      </c>
      <c r="U325" s="17">
        <f>+J325*57</f>
        <v>2512.56</v>
      </c>
      <c r="V325" s="17"/>
      <c r="W325" s="23" t="s">
        <v>51</v>
      </c>
      <c r="X325" s="23" t="s">
        <v>86</v>
      </c>
    </row>
    <row r="326" spans="1:24" x14ac:dyDescent="0.25">
      <c r="A326" s="21">
        <v>45211</v>
      </c>
      <c r="B326" s="22" t="s">
        <v>771</v>
      </c>
      <c r="C326" s="22" t="s">
        <v>772</v>
      </c>
      <c r="D326" s="22" t="s">
        <v>773</v>
      </c>
      <c r="E326" s="22"/>
      <c r="F326" s="23" t="s">
        <v>155</v>
      </c>
      <c r="G326" s="23" t="s">
        <v>29</v>
      </c>
      <c r="H326" s="23" t="s">
        <v>38</v>
      </c>
      <c r="I326" s="23" t="s">
        <v>39</v>
      </c>
      <c r="J326" s="15">
        <v>45.08</v>
      </c>
      <c r="K326" s="15">
        <v>28</v>
      </c>
      <c r="L326" s="15">
        <v>1.6099999999999999</v>
      </c>
      <c r="M326" s="15">
        <v>83</v>
      </c>
      <c r="N326" s="15" t="s">
        <v>75</v>
      </c>
      <c r="O326" s="16">
        <f t="shared" ref="O326" si="298">J326*M326</f>
        <v>3741.64</v>
      </c>
      <c r="P326" s="17">
        <v>38</v>
      </c>
      <c r="Q326" s="17">
        <f t="shared" ref="Q326" si="299">J326*P326</f>
        <v>1713.04</v>
      </c>
      <c r="R326" s="17">
        <f t="shared" ref="R326:R328" si="300">+O326-Q326</f>
        <v>2028.6</v>
      </c>
      <c r="S326" s="17">
        <f t="shared" ref="S326" si="301">+R326*1</f>
        <v>2028.6</v>
      </c>
      <c r="T326" s="17">
        <f t="shared" ref="T326:T328" si="302">+R326-S326</f>
        <v>0</v>
      </c>
      <c r="U326" s="17">
        <f t="shared" ref="U326" si="303">J326*36</f>
        <v>1622.8799999999999</v>
      </c>
      <c r="V326" s="20"/>
      <c r="W326" s="23" t="s">
        <v>774</v>
      </c>
      <c r="X326" s="23" t="s">
        <v>156</v>
      </c>
    </row>
    <row r="327" spans="1:24" x14ac:dyDescent="0.25">
      <c r="A327" s="21">
        <v>45211</v>
      </c>
      <c r="B327" s="22" t="s">
        <v>775</v>
      </c>
      <c r="C327" s="22" t="s">
        <v>776</v>
      </c>
      <c r="D327" s="22" t="s">
        <v>105</v>
      </c>
      <c r="E327" s="22">
        <v>359</v>
      </c>
      <c r="F327" s="23" t="s">
        <v>106</v>
      </c>
      <c r="G327" s="23" t="s">
        <v>29</v>
      </c>
      <c r="H327" s="23" t="s">
        <v>43</v>
      </c>
      <c r="I327" s="23" t="s">
        <v>44</v>
      </c>
      <c r="J327" s="15">
        <v>37.78</v>
      </c>
      <c r="K327" s="15">
        <v>25</v>
      </c>
      <c r="L327" s="15">
        <v>1.5112000000000001</v>
      </c>
      <c r="M327" s="15" t="s">
        <v>32</v>
      </c>
      <c r="N327" s="15">
        <v>71</v>
      </c>
      <c r="O327" s="16">
        <f t="shared" ref="O327:O328" si="304">+K327*N327</f>
        <v>1775</v>
      </c>
      <c r="P327" s="17">
        <v>0</v>
      </c>
      <c r="Q327" s="17">
        <f t="shared" ref="Q327:Q328" si="305">+K327*P327</f>
        <v>0</v>
      </c>
      <c r="R327" s="17">
        <f t="shared" si="300"/>
        <v>1775</v>
      </c>
      <c r="S327" s="17">
        <f>+R327*0</f>
        <v>0</v>
      </c>
      <c r="T327" s="17">
        <f t="shared" si="302"/>
        <v>1775</v>
      </c>
      <c r="U327" s="17"/>
      <c r="V327" s="20"/>
      <c r="W327" s="23"/>
      <c r="X327" s="23" t="s">
        <v>33</v>
      </c>
    </row>
    <row r="328" spans="1:24" x14ac:dyDescent="0.25">
      <c r="A328" s="21">
        <v>45211</v>
      </c>
      <c r="B328" s="22" t="s">
        <v>777</v>
      </c>
      <c r="C328" s="22" t="s">
        <v>778</v>
      </c>
      <c r="D328" s="22" t="s">
        <v>118</v>
      </c>
      <c r="E328" s="22">
        <v>357</v>
      </c>
      <c r="F328" s="23" t="s">
        <v>106</v>
      </c>
      <c r="G328" s="23" t="s">
        <v>29</v>
      </c>
      <c r="H328" s="23" t="s">
        <v>43</v>
      </c>
      <c r="I328" s="23" t="s">
        <v>44</v>
      </c>
      <c r="J328" s="15">
        <v>37.78</v>
      </c>
      <c r="K328" s="15">
        <v>25</v>
      </c>
      <c r="L328" s="15">
        <v>1.5112000000000001</v>
      </c>
      <c r="M328" s="15" t="s">
        <v>32</v>
      </c>
      <c r="N328" s="15">
        <v>71</v>
      </c>
      <c r="O328" s="16">
        <f t="shared" si="304"/>
        <v>1775</v>
      </c>
      <c r="P328" s="17">
        <v>0</v>
      </c>
      <c r="Q328" s="17">
        <f t="shared" si="305"/>
        <v>0</v>
      </c>
      <c r="R328" s="17">
        <f t="shared" si="300"/>
        <v>1775</v>
      </c>
      <c r="S328" s="17">
        <f>+R328*0</f>
        <v>0</v>
      </c>
      <c r="T328" s="17">
        <f t="shared" si="302"/>
        <v>1775</v>
      </c>
      <c r="U328" s="20"/>
      <c r="V328" s="20"/>
      <c r="W328" s="23"/>
      <c r="X328" s="23" t="s">
        <v>33</v>
      </c>
    </row>
    <row r="329" spans="1:24" x14ac:dyDescent="0.25">
      <c r="A329" s="21">
        <v>45211</v>
      </c>
      <c r="B329" s="22" t="s">
        <v>779</v>
      </c>
      <c r="C329" s="22" t="s">
        <v>780</v>
      </c>
      <c r="D329" s="22" t="s">
        <v>82</v>
      </c>
      <c r="E329" s="22">
        <v>1689</v>
      </c>
      <c r="F329" s="23" t="s">
        <v>85</v>
      </c>
      <c r="G329" s="23" t="s">
        <v>29</v>
      </c>
      <c r="H329" s="23" t="s">
        <v>43</v>
      </c>
      <c r="I329" s="23" t="s">
        <v>44</v>
      </c>
      <c r="J329" s="15">
        <v>38.64</v>
      </c>
      <c r="K329" s="15">
        <v>25</v>
      </c>
      <c r="L329" s="15">
        <v>1.5456000000000001</v>
      </c>
      <c r="M329" s="15" t="s">
        <v>32</v>
      </c>
      <c r="N329" s="15">
        <v>70</v>
      </c>
      <c r="O329" s="16">
        <f>+K329*N329</f>
        <v>1750</v>
      </c>
      <c r="P329" s="17">
        <v>0</v>
      </c>
      <c r="Q329" s="17">
        <f>+K329*P329</f>
        <v>0</v>
      </c>
      <c r="R329" s="17">
        <f>+O329-Q329</f>
        <v>1750</v>
      </c>
      <c r="S329" s="17">
        <f>+R329*0</f>
        <v>0</v>
      </c>
      <c r="T329" s="17">
        <f>+R329-S329</f>
        <v>1750</v>
      </c>
      <c r="U329" s="17"/>
      <c r="V329" s="20"/>
      <c r="W329" s="23"/>
      <c r="X329" s="23" t="s">
        <v>33</v>
      </c>
    </row>
    <row r="330" spans="1:24" x14ac:dyDescent="0.25">
      <c r="A330" s="21">
        <v>45211</v>
      </c>
      <c r="B330" s="22" t="s">
        <v>781</v>
      </c>
      <c r="C330" s="22" t="s">
        <v>782</v>
      </c>
      <c r="D330" s="22" t="s">
        <v>626</v>
      </c>
      <c r="E330" s="22" t="s">
        <v>304</v>
      </c>
      <c r="F330" s="23" t="s">
        <v>28</v>
      </c>
      <c r="G330" s="23" t="s">
        <v>29</v>
      </c>
      <c r="H330" s="23" t="s">
        <v>38</v>
      </c>
      <c r="I330" s="23" t="s">
        <v>39</v>
      </c>
      <c r="J330" s="15">
        <v>14.42</v>
      </c>
      <c r="K330" s="15">
        <v>9</v>
      </c>
      <c r="L330" s="15">
        <v>1.6022222222222222</v>
      </c>
      <c r="M330" s="15">
        <v>45</v>
      </c>
      <c r="N330" s="15" t="s">
        <v>75</v>
      </c>
      <c r="O330" s="17">
        <f>+J330*M330</f>
        <v>648.9</v>
      </c>
      <c r="P330" s="17">
        <v>0</v>
      </c>
      <c r="Q330" s="17">
        <f>+J330*P330</f>
        <v>0</v>
      </c>
      <c r="R330" s="17">
        <f>+O330-Q330</f>
        <v>648.9</v>
      </c>
      <c r="S330" s="17">
        <f>R330*0</f>
        <v>0</v>
      </c>
      <c r="T330" s="17">
        <f t="shared" ref="T330:T332" si="306">R330-S330</f>
        <v>648.9</v>
      </c>
      <c r="U330" s="20"/>
      <c r="V330" s="20"/>
      <c r="W330" s="23"/>
      <c r="X330" s="23" t="s">
        <v>33</v>
      </c>
    </row>
    <row r="331" spans="1:24" x14ac:dyDescent="0.25">
      <c r="A331" s="21">
        <v>45211</v>
      </c>
      <c r="B331" s="22" t="s">
        <v>783</v>
      </c>
      <c r="C331" s="22" t="s">
        <v>784</v>
      </c>
      <c r="D331" s="22" t="s">
        <v>626</v>
      </c>
      <c r="E331" s="22" t="s">
        <v>304</v>
      </c>
      <c r="F331" s="23" t="s">
        <v>28</v>
      </c>
      <c r="G331" s="23" t="s">
        <v>29</v>
      </c>
      <c r="H331" s="23" t="s">
        <v>38</v>
      </c>
      <c r="I331" s="23" t="s">
        <v>39</v>
      </c>
      <c r="J331" s="15">
        <v>10.46</v>
      </c>
      <c r="K331" s="15">
        <v>6</v>
      </c>
      <c r="L331" s="15">
        <v>1.7433333333333334</v>
      </c>
      <c r="M331" s="15">
        <v>45</v>
      </c>
      <c r="N331" s="15" t="s">
        <v>75</v>
      </c>
      <c r="O331" s="17">
        <f>+J331*M331</f>
        <v>470.70000000000005</v>
      </c>
      <c r="P331" s="17">
        <v>0</v>
      </c>
      <c r="Q331" s="17">
        <f>+J331*P331</f>
        <v>0</v>
      </c>
      <c r="R331" s="17">
        <f>+O331-Q331</f>
        <v>470.70000000000005</v>
      </c>
      <c r="S331" s="17">
        <f>R331*0</f>
        <v>0</v>
      </c>
      <c r="T331" s="17">
        <f t="shared" si="306"/>
        <v>470.70000000000005</v>
      </c>
      <c r="U331" s="20"/>
      <c r="V331" s="17"/>
      <c r="W331" s="23"/>
      <c r="X331" s="23" t="s">
        <v>33</v>
      </c>
    </row>
    <row r="332" spans="1:24" x14ac:dyDescent="0.25">
      <c r="A332" s="21">
        <v>45211</v>
      </c>
      <c r="B332" s="22" t="s">
        <v>785</v>
      </c>
      <c r="C332" s="22" t="s">
        <v>786</v>
      </c>
      <c r="D332" s="22" t="s">
        <v>203</v>
      </c>
      <c r="E332" s="22">
        <v>4486</v>
      </c>
      <c r="F332" s="23" t="s">
        <v>204</v>
      </c>
      <c r="G332" s="23" t="s">
        <v>29</v>
      </c>
      <c r="H332" s="23" t="s">
        <v>30</v>
      </c>
      <c r="I332" s="23" t="s">
        <v>31</v>
      </c>
      <c r="J332" s="15">
        <v>37.700000000000003</v>
      </c>
      <c r="K332" s="15">
        <v>25</v>
      </c>
      <c r="L332" s="15">
        <v>1.508</v>
      </c>
      <c r="M332" s="15" t="s">
        <v>32</v>
      </c>
      <c r="N332" s="15">
        <v>52</v>
      </c>
      <c r="O332" s="16">
        <f>K332*N332</f>
        <v>1300</v>
      </c>
      <c r="P332" s="17">
        <v>0</v>
      </c>
      <c r="Q332" s="17">
        <f>K332*P332</f>
        <v>0</v>
      </c>
      <c r="R332" s="17">
        <f>O332-Q332</f>
        <v>1300</v>
      </c>
      <c r="S332" s="17">
        <f t="shared" ref="S332" si="307">R332*0</f>
        <v>0</v>
      </c>
      <c r="T332" s="17">
        <f t="shared" si="306"/>
        <v>1300</v>
      </c>
      <c r="U332" s="20"/>
      <c r="V332" s="20"/>
      <c r="W332" s="23"/>
      <c r="X332" s="23" t="s">
        <v>33</v>
      </c>
    </row>
    <row r="333" spans="1:24" x14ac:dyDescent="0.25">
      <c r="A333" s="21">
        <v>45211</v>
      </c>
      <c r="B333" s="22" t="s">
        <v>787</v>
      </c>
      <c r="C333" s="22" t="s">
        <v>788</v>
      </c>
      <c r="D333" s="22" t="s">
        <v>48</v>
      </c>
      <c r="E333" s="22" t="s">
        <v>304</v>
      </c>
      <c r="F333" s="23" t="s">
        <v>28</v>
      </c>
      <c r="G333" s="23" t="s">
        <v>49</v>
      </c>
      <c r="H333" s="23" t="s">
        <v>49</v>
      </c>
      <c r="I333" s="23" t="s">
        <v>50</v>
      </c>
      <c r="J333" s="15">
        <v>35.979999999999997</v>
      </c>
      <c r="K333" s="15">
        <v>25</v>
      </c>
      <c r="L333" s="15">
        <v>1.4391999999999998</v>
      </c>
      <c r="M333" s="15">
        <f>15/1.2</f>
        <v>12.5</v>
      </c>
      <c r="N333" s="15" t="s">
        <v>32</v>
      </c>
      <c r="O333" s="16">
        <f t="shared" ref="O333:O337" si="308">+J333*M333</f>
        <v>449.74999999999994</v>
      </c>
      <c r="P333" s="17">
        <v>0</v>
      </c>
      <c r="Q333" s="17">
        <f t="shared" ref="Q333:Q337" si="309">+J333*P333</f>
        <v>0</v>
      </c>
      <c r="R333" s="17">
        <f t="shared" ref="R333:R334" si="310">+O333-Q333</f>
        <v>449.74999999999994</v>
      </c>
      <c r="S333" s="17">
        <f t="shared" ref="S333:S334" si="311">+R333*1</f>
        <v>449.74999999999994</v>
      </c>
      <c r="T333" s="17">
        <f>+R333-S333</f>
        <v>0</v>
      </c>
      <c r="U333" s="20"/>
      <c r="V333" s="20"/>
      <c r="W333" s="23" t="s">
        <v>51</v>
      </c>
      <c r="X333" s="23" t="s">
        <v>33</v>
      </c>
    </row>
    <row r="334" spans="1:24" x14ac:dyDescent="0.25">
      <c r="A334" s="21">
        <v>45211</v>
      </c>
      <c r="B334" s="22" t="s">
        <v>789</v>
      </c>
      <c r="C334" s="22" t="s">
        <v>790</v>
      </c>
      <c r="D334" s="22" t="s">
        <v>68</v>
      </c>
      <c r="E334" s="22" t="s">
        <v>304</v>
      </c>
      <c r="F334" s="23" t="s">
        <v>28</v>
      </c>
      <c r="G334" s="23" t="s">
        <v>49</v>
      </c>
      <c r="H334" s="23" t="s">
        <v>49</v>
      </c>
      <c r="I334" s="23" t="s">
        <v>50</v>
      </c>
      <c r="J334" s="15">
        <v>37.22</v>
      </c>
      <c r="K334" s="15">
        <v>23</v>
      </c>
      <c r="L334" s="15">
        <v>1.6182608695652174</v>
      </c>
      <c r="M334" s="15">
        <f>15/1.2</f>
        <v>12.5</v>
      </c>
      <c r="N334" s="15" t="s">
        <v>32</v>
      </c>
      <c r="O334" s="16">
        <f t="shared" si="308"/>
        <v>465.25</v>
      </c>
      <c r="P334" s="17">
        <v>0</v>
      </c>
      <c r="Q334" s="17">
        <f t="shared" si="309"/>
        <v>0</v>
      </c>
      <c r="R334" s="17">
        <f t="shared" si="310"/>
        <v>465.25</v>
      </c>
      <c r="S334" s="17">
        <f t="shared" si="311"/>
        <v>465.25</v>
      </c>
      <c r="T334" s="17">
        <f>+R334-S334</f>
        <v>0</v>
      </c>
      <c r="U334" s="17"/>
      <c r="V334" s="20"/>
      <c r="W334" s="23"/>
      <c r="X334" s="23" t="s">
        <v>33</v>
      </c>
    </row>
    <row r="335" spans="1:24" x14ac:dyDescent="0.25">
      <c r="A335" s="21">
        <v>45211</v>
      </c>
      <c r="B335" s="22" t="s">
        <v>791</v>
      </c>
      <c r="C335" s="22" t="s">
        <v>792</v>
      </c>
      <c r="D335" s="22" t="s">
        <v>200</v>
      </c>
      <c r="E335" s="22"/>
      <c r="F335" s="23" t="s">
        <v>83</v>
      </c>
      <c r="G335" s="23" t="s">
        <v>55</v>
      </c>
      <c r="H335" s="23" t="s">
        <v>56</v>
      </c>
      <c r="I335" s="23" t="s">
        <v>84</v>
      </c>
      <c r="J335" s="15">
        <v>43.76</v>
      </c>
      <c r="K335" s="15">
        <v>25</v>
      </c>
      <c r="L335" s="15">
        <v>1.7504</v>
      </c>
      <c r="M335" s="15">
        <v>100</v>
      </c>
      <c r="N335" s="15" t="s">
        <v>32</v>
      </c>
      <c r="O335" s="16">
        <f t="shared" si="308"/>
        <v>4376</v>
      </c>
      <c r="P335" s="17">
        <v>63</v>
      </c>
      <c r="Q335" s="17">
        <f t="shared" si="309"/>
        <v>2756.8799999999997</v>
      </c>
      <c r="R335" s="17">
        <f>+O335-Q335</f>
        <v>1619.1200000000003</v>
      </c>
      <c r="S335" s="17">
        <f>+R335*1</f>
        <v>1619.1200000000003</v>
      </c>
      <c r="T335" s="17">
        <f>+R335-S335</f>
        <v>0</v>
      </c>
      <c r="U335" s="17">
        <f>+J335*57</f>
        <v>2494.3199999999997</v>
      </c>
      <c r="V335" s="20"/>
      <c r="W335" s="23" t="s">
        <v>58</v>
      </c>
      <c r="X335" s="23" t="s">
        <v>86</v>
      </c>
    </row>
    <row r="336" spans="1:24" x14ac:dyDescent="0.25">
      <c r="A336" s="21">
        <v>45211</v>
      </c>
      <c r="B336" s="22" t="s">
        <v>793</v>
      </c>
      <c r="C336" s="22" t="s">
        <v>794</v>
      </c>
      <c r="D336" s="22" t="s">
        <v>61</v>
      </c>
      <c r="E336" s="22"/>
      <c r="F336" s="23" t="s">
        <v>83</v>
      </c>
      <c r="G336" s="23" t="s">
        <v>55</v>
      </c>
      <c r="H336" s="23" t="s">
        <v>56</v>
      </c>
      <c r="I336" s="23" t="s">
        <v>84</v>
      </c>
      <c r="J336" s="15">
        <v>47.06</v>
      </c>
      <c r="K336" s="15">
        <v>25</v>
      </c>
      <c r="L336" s="15">
        <v>1.8824000000000001</v>
      </c>
      <c r="M336" s="15">
        <v>100</v>
      </c>
      <c r="N336" s="15" t="s">
        <v>32</v>
      </c>
      <c r="O336" s="16">
        <f t="shared" si="308"/>
        <v>4706</v>
      </c>
      <c r="P336" s="17">
        <v>63</v>
      </c>
      <c r="Q336" s="17">
        <f t="shared" si="309"/>
        <v>2964.78</v>
      </c>
      <c r="R336" s="17">
        <f>+O336-Q336</f>
        <v>1741.2199999999998</v>
      </c>
      <c r="S336" s="17">
        <f>+R336*1</f>
        <v>1741.2199999999998</v>
      </c>
      <c r="T336" s="17">
        <f>+R336-S336</f>
        <v>0</v>
      </c>
      <c r="U336" s="17">
        <f>+J336*57</f>
        <v>2682.42</v>
      </c>
      <c r="V336" s="20"/>
      <c r="W336" s="23" t="s">
        <v>58</v>
      </c>
      <c r="X336" s="23" t="s">
        <v>86</v>
      </c>
    </row>
    <row r="337" spans="1:24" x14ac:dyDescent="0.25">
      <c r="A337" s="21">
        <v>45211</v>
      </c>
      <c r="B337" s="22" t="s">
        <v>795</v>
      </c>
      <c r="C337" s="22" t="s">
        <v>796</v>
      </c>
      <c r="D337" s="22" t="s">
        <v>71</v>
      </c>
      <c r="E337" s="22" t="s">
        <v>304</v>
      </c>
      <c r="F337" s="23" t="s">
        <v>28</v>
      </c>
      <c r="G337" s="23" t="s">
        <v>49</v>
      </c>
      <c r="H337" s="23" t="s">
        <v>49</v>
      </c>
      <c r="I337" s="23" t="s">
        <v>50</v>
      </c>
      <c r="J337" s="15">
        <v>38.74</v>
      </c>
      <c r="K337" s="15">
        <v>23</v>
      </c>
      <c r="L337" s="15">
        <v>1.6843478260869567</v>
      </c>
      <c r="M337" s="15">
        <f>15/1.2</f>
        <v>12.5</v>
      </c>
      <c r="N337" s="15" t="s">
        <v>32</v>
      </c>
      <c r="O337" s="16">
        <f t="shared" si="308"/>
        <v>484.25</v>
      </c>
      <c r="P337" s="17">
        <v>0</v>
      </c>
      <c r="Q337" s="17">
        <f t="shared" si="309"/>
        <v>0</v>
      </c>
      <c r="R337" s="17">
        <f t="shared" ref="R337" si="312">+O337-Q337</f>
        <v>484.25</v>
      </c>
      <c r="S337" s="17">
        <f t="shared" ref="S337" si="313">+R337*1</f>
        <v>484.25</v>
      </c>
      <c r="T337" s="17">
        <f>+R337-S337</f>
        <v>0</v>
      </c>
      <c r="U337" s="17"/>
      <c r="V337" s="17"/>
      <c r="W337" s="23"/>
      <c r="X337" s="23" t="s">
        <v>33</v>
      </c>
    </row>
    <row r="338" spans="1:24" x14ac:dyDescent="0.25">
      <c r="A338" s="21">
        <v>45211</v>
      </c>
      <c r="B338" s="22" t="s">
        <v>797</v>
      </c>
      <c r="C338" s="22" t="s">
        <v>798</v>
      </c>
      <c r="D338" s="22" t="s">
        <v>42</v>
      </c>
      <c r="E338" s="22">
        <v>709</v>
      </c>
      <c r="F338" s="23" t="s">
        <v>45</v>
      </c>
      <c r="G338" s="23" t="s">
        <v>29</v>
      </c>
      <c r="H338" s="23" t="s">
        <v>38</v>
      </c>
      <c r="I338" s="23" t="s">
        <v>39</v>
      </c>
      <c r="J338" s="15">
        <v>43.44</v>
      </c>
      <c r="K338" s="15">
        <v>25</v>
      </c>
      <c r="L338" s="15">
        <v>1.7375999999999998</v>
      </c>
      <c r="M338" s="15" t="s">
        <v>32</v>
      </c>
      <c r="N338" s="15">
        <v>70</v>
      </c>
      <c r="O338" s="17">
        <f>K338*N338</f>
        <v>1750</v>
      </c>
      <c r="P338" s="17">
        <v>0</v>
      </c>
      <c r="Q338" s="17">
        <f>J338*P338</f>
        <v>0</v>
      </c>
      <c r="R338" s="17">
        <f>+O338-Q338</f>
        <v>1750</v>
      </c>
      <c r="S338" s="17">
        <f>R338*0</f>
        <v>0</v>
      </c>
      <c r="T338" s="17">
        <f t="shared" ref="T338" si="314">R338-S338</f>
        <v>1750</v>
      </c>
      <c r="U338" s="20"/>
      <c r="V338" s="20"/>
      <c r="W338" s="23"/>
      <c r="X338" s="23" t="s">
        <v>33</v>
      </c>
    </row>
    <row r="339" spans="1:24" x14ac:dyDescent="0.25">
      <c r="A339" s="21">
        <v>45211</v>
      </c>
      <c r="B339" s="22" t="s">
        <v>799</v>
      </c>
      <c r="C339" s="22" t="s">
        <v>800</v>
      </c>
      <c r="D339" s="22" t="s">
        <v>773</v>
      </c>
      <c r="E339" s="22"/>
      <c r="F339" s="23" t="s">
        <v>155</v>
      </c>
      <c r="G339" s="23" t="s">
        <v>29</v>
      </c>
      <c r="H339" s="23" t="s">
        <v>38</v>
      </c>
      <c r="I339" s="23" t="s">
        <v>39</v>
      </c>
      <c r="J339" s="15">
        <v>42.44</v>
      </c>
      <c r="K339" s="15">
        <v>25</v>
      </c>
      <c r="L339" s="15">
        <v>1.6976</v>
      </c>
      <c r="M339" s="15">
        <v>88</v>
      </c>
      <c r="N339" s="15" t="s">
        <v>75</v>
      </c>
      <c r="O339" s="16">
        <f t="shared" ref="O339" si="315">J339*M339</f>
        <v>3734.72</v>
      </c>
      <c r="P339" s="17">
        <v>43</v>
      </c>
      <c r="Q339" s="17">
        <f t="shared" ref="Q339" si="316">J339*P339</f>
        <v>1824.9199999999998</v>
      </c>
      <c r="R339" s="17">
        <f t="shared" ref="R339:R340" si="317">+O339-Q339</f>
        <v>1909.8</v>
      </c>
      <c r="S339" s="17">
        <f t="shared" ref="S339" si="318">+R339*1</f>
        <v>1909.8</v>
      </c>
      <c r="T339" s="17">
        <f>+R339-S339</f>
        <v>0</v>
      </c>
      <c r="U339" s="17">
        <f>J339*40</f>
        <v>1697.6</v>
      </c>
      <c r="V339" s="17"/>
      <c r="W339" s="23" t="s">
        <v>774</v>
      </c>
      <c r="X339" s="23" t="s">
        <v>362</v>
      </c>
    </row>
    <row r="340" spans="1:24" x14ac:dyDescent="0.25">
      <c r="A340" s="21">
        <v>45211</v>
      </c>
      <c r="B340" s="22" t="s">
        <v>801</v>
      </c>
      <c r="C340" s="22" t="s">
        <v>802</v>
      </c>
      <c r="D340" s="22" t="s">
        <v>177</v>
      </c>
      <c r="E340" s="22">
        <v>26</v>
      </c>
      <c r="F340" s="23" t="s">
        <v>178</v>
      </c>
      <c r="G340" s="23" t="s">
        <v>29</v>
      </c>
      <c r="H340" s="23" t="s">
        <v>38</v>
      </c>
      <c r="I340" s="23" t="s">
        <v>39</v>
      </c>
      <c r="J340" s="15">
        <v>30.72</v>
      </c>
      <c r="K340" s="15">
        <v>19</v>
      </c>
      <c r="L340" s="15">
        <v>1.6168421052631579</v>
      </c>
      <c r="M340" s="15" t="s">
        <v>32</v>
      </c>
      <c r="N340" s="15">
        <v>72</v>
      </c>
      <c r="O340" s="16">
        <f t="shared" ref="O340" si="319">+K340*N340</f>
        <v>1368</v>
      </c>
      <c r="P340" s="17">
        <v>0</v>
      </c>
      <c r="Q340" s="17">
        <f>+K340*P340</f>
        <v>0</v>
      </c>
      <c r="R340" s="17">
        <f t="shared" si="317"/>
        <v>1368</v>
      </c>
      <c r="S340" s="17">
        <f>+R340*0</f>
        <v>0</v>
      </c>
      <c r="T340" s="17">
        <f>+R340-S340</f>
        <v>1368</v>
      </c>
      <c r="U340" s="17"/>
      <c r="V340" s="17"/>
      <c r="W340" s="23"/>
      <c r="X340" s="23" t="s">
        <v>33</v>
      </c>
    </row>
    <row r="341" spans="1:24" x14ac:dyDescent="0.25">
      <c r="A341" s="21">
        <v>45211</v>
      </c>
      <c r="B341" s="22" t="s">
        <v>803</v>
      </c>
      <c r="C341" s="22" t="s">
        <v>804</v>
      </c>
      <c r="D341" s="22" t="s">
        <v>805</v>
      </c>
      <c r="E341" s="22"/>
      <c r="F341" s="23" t="s">
        <v>155</v>
      </c>
      <c r="G341" s="23" t="s">
        <v>29</v>
      </c>
      <c r="H341" s="23" t="s">
        <v>288</v>
      </c>
      <c r="I341" s="23" t="s">
        <v>289</v>
      </c>
      <c r="J341" s="15">
        <v>40.299999999999997</v>
      </c>
      <c r="K341" s="15">
        <v>28</v>
      </c>
      <c r="L341" s="15">
        <v>1.4392857142857143</v>
      </c>
      <c r="M341" s="15">
        <v>92</v>
      </c>
      <c r="N341" s="15" t="s">
        <v>75</v>
      </c>
      <c r="O341" s="16">
        <f t="shared" ref="O341" si="320">J341*M341</f>
        <v>3707.6</v>
      </c>
      <c r="P341" s="17">
        <v>43</v>
      </c>
      <c r="Q341" s="17">
        <f t="shared" ref="Q341" si="321">J341*P341</f>
        <v>1732.8999999999999</v>
      </c>
      <c r="R341" s="17">
        <f>+O341-Q341</f>
        <v>1974.7</v>
      </c>
      <c r="S341" s="17">
        <f t="shared" ref="S341" si="322">+R341*1</f>
        <v>1974.7</v>
      </c>
      <c r="T341" s="17">
        <f>+R341-S341</f>
        <v>0</v>
      </c>
      <c r="U341" s="17">
        <f>J341*40</f>
        <v>1612</v>
      </c>
      <c r="V341" s="17"/>
      <c r="W341" s="23" t="s">
        <v>774</v>
      </c>
      <c r="X341" s="23" t="s">
        <v>362</v>
      </c>
    </row>
    <row r="342" spans="1:24" x14ac:dyDescent="0.25">
      <c r="A342" s="21">
        <v>45211</v>
      </c>
      <c r="B342" s="22" t="s">
        <v>806</v>
      </c>
      <c r="C342" s="22" t="s">
        <v>807</v>
      </c>
      <c r="D342" s="22" t="s">
        <v>808</v>
      </c>
      <c r="E342" s="22"/>
      <c r="F342" s="23" t="s">
        <v>155</v>
      </c>
      <c r="G342" s="23" t="s">
        <v>29</v>
      </c>
      <c r="H342" s="23" t="s">
        <v>43</v>
      </c>
      <c r="I342" s="23" t="s">
        <v>44</v>
      </c>
      <c r="J342" s="15">
        <v>41.4</v>
      </c>
      <c r="K342" s="15">
        <v>29</v>
      </c>
      <c r="L342" s="15">
        <v>1.4275862068965517</v>
      </c>
      <c r="M342" s="15">
        <v>90</v>
      </c>
      <c r="N342" s="15" t="s">
        <v>75</v>
      </c>
      <c r="O342" s="16">
        <f>J342*M342</f>
        <v>3726</v>
      </c>
      <c r="P342" s="17">
        <v>43</v>
      </c>
      <c r="Q342" s="17">
        <f>J342*P342</f>
        <v>1780.2</v>
      </c>
      <c r="R342" s="17">
        <f>+O342-Q342</f>
        <v>1945.8</v>
      </c>
      <c r="S342" s="17">
        <f>+R342*1</f>
        <v>1945.8</v>
      </c>
      <c r="T342" s="17">
        <f>+R342-S342</f>
        <v>0</v>
      </c>
      <c r="U342" s="17">
        <f>J342*40</f>
        <v>1656</v>
      </c>
      <c r="V342" s="17"/>
      <c r="W342" s="23" t="s">
        <v>774</v>
      </c>
      <c r="X342" s="23" t="s">
        <v>362</v>
      </c>
    </row>
    <row r="343" spans="1:24" x14ac:dyDescent="0.25">
      <c r="A343" s="21">
        <v>45211</v>
      </c>
      <c r="B343" s="22" t="s">
        <v>809</v>
      </c>
      <c r="C343" s="22" t="s">
        <v>810</v>
      </c>
      <c r="D343" s="22" t="s">
        <v>100</v>
      </c>
      <c r="E343" s="22" t="s">
        <v>304</v>
      </c>
      <c r="F343" s="23" t="s">
        <v>28</v>
      </c>
      <c r="G343" s="23" t="s">
        <v>29</v>
      </c>
      <c r="H343" s="23" t="s">
        <v>38</v>
      </c>
      <c r="I343" s="23" t="s">
        <v>39</v>
      </c>
      <c r="J343" s="15">
        <v>5.24</v>
      </c>
      <c r="K343" s="15">
        <v>4</v>
      </c>
      <c r="L343" s="15">
        <v>1.31</v>
      </c>
      <c r="M343" s="15">
        <v>45</v>
      </c>
      <c r="N343" s="15" t="s">
        <v>75</v>
      </c>
      <c r="O343" s="17">
        <f>+J343*M343</f>
        <v>235.8</v>
      </c>
      <c r="P343" s="17">
        <v>0</v>
      </c>
      <c r="Q343" s="17">
        <f>+J343*P343</f>
        <v>0</v>
      </c>
      <c r="R343" s="17">
        <f>+O343-Q343</f>
        <v>235.8</v>
      </c>
      <c r="S343" s="17">
        <f>R343*0</f>
        <v>0</v>
      </c>
      <c r="T343" s="17">
        <f t="shared" ref="T343:T344" si="323">R343-S343</f>
        <v>235.8</v>
      </c>
      <c r="U343" s="17"/>
      <c r="V343" s="17"/>
      <c r="W343" s="23"/>
      <c r="X343" s="23" t="s">
        <v>33</v>
      </c>
    </row>
    <row r="344" spans="1:24" x14ac:dyDescent="0.25">
      <c r="A344" s="21">
        <v>45211</v>
      </c>
      <c r="B344" s="22" t="s">
        <v>811</v>
      </c>
      <c r="C344" s="22" t="s">
        <v>812</v>
      </c>
      <c r="D344" s="22" t="s">
        <v>95</v>
      </c>
      <c r="E344" s="22" t="s">
        <v>304</v>
      </c>
      <c r="F344" s="23" t="s">
        <v>28</v>
      </c>
      <c r="G344" s="23" t="s">
        <v>29</v>
      </c>
      <c r="H344" s="23" t="s">
        <v>38</v>
      </c>
      <c r="I344" s="23" t="s">
        <v>39</v>
      </c>
      <c r="J344" s="15">
        <v>10.24</v>
      </c>
      <c r="K344" s="15">
        <v>7</v>
      </c>
      <c r="L344" s="15">
        <v>1.4628571428571429</v>
      </c>
      <c r="M344" s="15">
        <v>45</v>
      </c>
      <c r="N344" s="15" t="s">
        <v>75</v>
      </c>
      <c r="O344" s="17">
        <f>+J344*M344</f>
        <v>460.8</v>
      </c>
      <c r="P344" s="17">
        <v>0</v>
      </c>
      <c r="Q344" s="17">
        <f>+J344*P344</f>
        <v>0</v>
      </c>
      <c r="R344" s="17">
        <f>+O344-Q344</f>
        <v>460.8</v>
      </c>
      <c r="S344" s="17">
        <f>R344*0</f>
        <v>0</v>
      </c>
      <c r="T344" s="17">
        <f t="shared" si="323"/>
        <v>460.8</v>
      </c>
      <c r="U344" s="17"/>
      <c r="V344" s="20"/>
      <c r="W344" s="23"/>
      <c r="X344" s="23" t="s">
        <v>33</v>
      </c>
    </row>
    <row r="345" spans="1:24" x14ac:dyDescent="0.25">
      <c r="A345" s="21">
        <v>45212</v>
      </c>
      <c r="B345" s="22" t="s">
        <v>813</v>
      </c>
      <c r="C345" s="22" t="s">
        <v>814</v>
      </c>
      <c r="D345" s="22" t="s">
        <v>121</v>
      </c>
      <c r="E345" s="22">
        <v>366</v>
      </c>
      <c r="F345" s="23" t="s">
        <v>37</v>
      </c>
      <c r="G345" s="23" t="s">
        <v>29</v>
      </c>
      <c r="H345" s="23" t="s">
        <v>43</v>
      </c>
      <c r="I345" s="23" t="s">
        <v>44</v>
      </c>
      <c r="J345" s="15">
        <v>38.78</v>
      </c>
      <c r="K345" s="15">
        <v>25</v>
      </c>
      <c r="L345" s="15">
        <v>1.5512000000000001</v>
      </c>
      <c r="M345" s="15">
        <v>46</v>
      </c>
      <c r="N345" s="15" t="s">
        <v>32</v>
      </c>
      <c r="O345" s="17">
        <f>J345*M345</f>
        <v>1783.88</v>
      </c>
      <c r="P345" s="17">
        <v>0</v>
      </c>
      <c r="Q345" s="17">
        <f>J345*P345</f>
        <v>0</v>
      </c>
      <c r="R345" s="17">
        <f>O345-Q345</f>
        <v>1783.88</v>
      </c>
      <c r="S345" s="17">
        <f>R345*1</f>
        <v>1783.88</v>
      </c>
      <c r="T345" s="17">
        <f>R345-S345</f>
        <v>0</v>
      </c>
      <c r="U345" s="17"/>
      <c r="V345" s="20"/>
      <c r="W345" s="23"/>
      <c r="X345" s="23" t="s">
        <v>33</v>
      </c>
    </row>
    <row r="346" spans="1:24" x14ac:dyDescent="0.25">
      <c r="A346" s="21">
        <v>45212</v>
      </c>
      <c r="B346" s="22" t="s">
        <v>151</v>
      </c>
      <c r="C346" s="22" t="s">
        <v>815</v>
      </c>
      <c r="D346" s="22" t="s">
        <v>54</v>
      </c>
      <c r="E346" s="22" t="s">
        <v>27</v>
      </c>
      <c r="F346" s="23" t="s">
        <v>28</v>
      </c>
      <c r="G346" s="23" t="s">
        <v>49</v>
      </c>
      <c r="H346" s="23" t="s">
        <v>49</v>
      </c>
      <c r="I346" s="23" t="s">
        <v>50</v>
      </c>
      <c r="J346" s="15">
        <v>42.28</v>
      </c>
      <c r="K346" s="15">
        <v>25</v>
      </c>
      <c r="L346" s="15">
        <v>1.6912</v>
      </c>
      <c r="M346" s="15">
        <f>15/1.2</f>
        <v>12.5</v>
      </c>
      <c r="N346" s="15" t="s">
        <v>32</v>
      </c>
      <c r="O346" s="16">
        <f t="shared" ref="O346" si="324">+J346*M346</f>
        <v>528.5</v>
      </c>
      <c r="P346" s="17">
        <v>0</v>
      </c>
      <c r="Q346" s="17">
        <f t="shared" ref="Q346" si="325">+J346*P346</f>
        <v>0</v>
      </c>
      <c r="R346" s="17">
        <f t="shared" ref="R346:R352" si="326">+O346-Q346</f>
        <v>528.5</v>
      </c>
      <c r="S346" s="17">
        <f t="shared" ref="S346" si="327">+R346*1</f>
        <v>528.5</v>
      </c>
      <c r="T346" s="17">
        <f>+R346-S346</f>
        <v>0</v>
      </c>
      <c r="U346" s="17"/>
      <c r="V346" s="17"/>
      <c r="W346" s="23" t="s">
        <v>58</v>
      </c>
      <c r="X346" s="23" t="s">
        <v>33</v>
      </c>
    </row>
    <row r="347" spans="1:24" x14ac:dyDescent="0.25">
      <c r="A347" s="21">
        <v>45212</v>
      </c>
      <c r="B347" s="22" t="s">
        <v>816</v>
      </c>
      <c r="C347" s="22" t="s">
        <v>817</v>
      </c>
      <c r="D347" s="22" t="s">
        <v>105</v>
      </c>
      <c r="E347" s="22">
        <v>381</v>
      </c>
      <c r="F347" s="23" t="s">
        <v>106</v>
      </c>
      <c r="G347" s="23" t="s">
        <v>29</v>
      </c>
      <c r="H347" s="23" t="s">
        <v>38</v>
      </c>
      <c r="I347" s="23" t="s">
        <v>39</v>
      </c>
      <c r="J347" s="15">
        <v>40.74</v>
      </c>
      <c r="K347" s="15">
        <v>25</v>
      </c>
      <c r="L347" s="15">
        <v>1.6296000000000002</v>
      </c>
      <c r="M347" s="15" t="s">
        <v>32</v>
      </c>
      <c r="N347" s="15">
        <v>70</v>
      </c>
      <c r="O347" s="16">
        <f t="shared" ref="O347:O349" si="328">+K347*N347</f>
        <v>1750</v>
      </c>
      <c r="P347" s="17">
        <v>0</v>
      </c>
      <c r="Q347" s="17">
        <f t="shared" ref="Q347:Q349" si="329">+K347*P347</f>
        <v>0</v>
      </c>
      <c r="R347" s="17">
        <f t="shared" si="326"/>
        <v>1750</v>
      </c>
      <c r="S347" s="17">
        <f>+R347*0</f>
        <v>0</v>
      </c>
      <c r="T347" s="17">
        <f t="shared" ref="T347:T349" si="330">+R347-S347</f>
        <v>1750</v>
      </c>
      <c r="U347" s="17"/>
      <c r="V347" s="20"/>
      <c r="W347" s="23"/>
      <c r="X347" s="23" t="s">
        <v>33</v>
      </c>
    </row>
    <row r="348" spans="1:24" x14ac:dyDescent="0.25">
      <c r="A348" s="21">
        <v>45212</v>
      </c>
      <c r="B348" s="22" t="s">
        <v>818</v>
      </c>
      <c r="C348" s="22" t="s">
        <v>819</v>
      </c>
      <c r="D348" s="22" t="s">
        <v>118</v>
      </c>
      <c r="E348" s="22">
        <v>386</v>
      </c>
      <c r="F348" s="23" t="s">
        <v>106</v>
      </c>
      <c r="G348" s="23" t="s">
        <v>29</v>
      </c>
      <c r="H348" s="23" t="s">
        <v>43</v>
      </c>
      <c r="I348" s="23" t="s">
        <v>44</v>
      </c>
      <c r="J348" s="15">
        <v>38.76</v>
      </c>
      <c r="K348" s="15">
        <v>25</v>
      </c>
      <c r="L348" s="15">
        <v>1.5504</v>
      </c>
      <c r="M348" s="15" t="s">
        <v>32</v>
      </c>
      <c r="N348" s="15">
        <v>71</v>
      </c>
      <c r="O348" s="16">
        <f t="shared" si="328"/>
        <v>1775</v>
      </c>
      <c r="P348" s="17">
        <v>0</v>
      </c>
      <c r="Q348" s="17">
        <f t="shared" si="329"/>
        <v>0</v>
      </c>
      <c r="R348" s="17">
        <f t="shared" si="326"/>
        <v>1775</v>
      </c>
      <c r="S348" s="17">
        <f>+R348*0</f>
        <v>0</v>
      </c>
      <c r="T348" s="17">
        <f t="shared" si="330"/>
        <v>1775</v>
      </c>
      <c r="U348" s="17"/>
      <c r="V348" s="20"/>
      <c r="W348" s="23"/>
      <c r="X348" s="23" t="s">
        <v>33</v>
      </c>
    </row>
    <row r="349" spans="1:24" x14ac:dyDescent="0.25">
      <c r="A349" s="21">
        <v>45212</v>
      </c>
      <c r="B349" s="22" t="s">
        <v>820</v>
      </c>
      <c r="C349" s="22" t="s">
        <v>821</v>
      </c>
      <c r="D349" s="22" t="s">
        <v>128</v>
      </c>
      <c r="E349" s="22">
        <v>376</v>
      </c>
      <c r="F349" s="23" t="s">
        <v>106</v>
      </c>
      <c r="G349" s="23" t="s">
        <v>29</v>
      </c>
      <c r="H349" s="23" t="s">
        <v>38</v>
      </c>
      <c r="I349" s="23" t="s">
        <v>39</v>
      </c>
      <c r="J349" s="15">
        <v>44</v>
      </c>
      <c r="K349" s="15">
        <v>25</v>
      </c>
      <c r="L349" s="15">
        <v>1.76</v>
      </c>
      <c r="M349" s="15" t="s">
        <v>32</v>
      </c>
      <c r="N349" s="15">
        <v>70</v>
      </c>
      <c r="O349" s="16">
        <f t="shared" si="328"/>
        <v>1750</v>
      </c>
      <c r="P349" s="17">
        <v>0</v>
      </c>
      <c r="Q349" s="17">
        <f t="shared" si="329"/>
        <v>0</v>
      </c>
      <c r="R349" s="17">
        <f t="shared" si="326"/>
        <v>1750</v>
      </c>
      <c r="S349" s="17">
        <f>+R349*0</f>
        <v>0</v>
      </c>
      <c r="T349" s="17">
        <f t="shared" si="330"/>
        <v>1750</v>
      </c>
      <c r="U349" s="17"/>
      <c r="V349" s="20"/>
      <c r="W349" s="23"/>
      <c r="X349" s="23" t="s">
        <v>33</v>
      </c>
    </row>
    <row r="350" spans="1:24" x14ac:dyDescent="0.25">
      <c r="A350" s="21">
        <v>45212</v>
      </c>
      <c r="B350" s="22" t="s">
        <v>822</v>
      </c>
      <c r="C350" s="22" t="s">
        <v>823</v>
      </c>
      <c r="D350" s="22" t="s">
        <v>200</v>
      </c>
      <c r="E350" s="22" t="s">
        <v>27</v>
      </c>
      <c r="F350" s="23" t="s">
        <v>28</v>
      </c>
      <c r="G350" s="23" t="s">
        <v>49</v>
      </c>
      <c r="H350" s="23" t="s">
        <v>49</v>
      </c>
      <c r="I350" s="23" t="s">
        <v>50</v>
      </c>
      <c r="J350" s="15">
        <v>41.36</v>
      </c>
      <c r="K350" s="15">
        <v>25</v>
      </c>
      <c r="L350" s="15">
        <v>1.6543999999999999</v>
      </c>
      <c r="M350" s="15">
        <f>15/1.2</f>
        <v>12.5</v>
      </c>
      <c r="N350" s="15" t="s">
        <v>32</v>
      </c>
      <c r="O350" s="16">
        <f t="shared" ref="O350:O352" si="331">+J350*M350</f>
        <v>517</v>
      </c>
      <c r="P350" s="17">
        <v>0</v>
      </c>
      <c r="Q350" s="17">
        <f t="shared" ref="Q350:Q352" si="332">+J350*P350</f>
        <v>0</v>
      </c>
      <c r="R350" s="17">
        <f t="shared" si="326"/>
        <v>517</v>
      </c>
      <c r="S350" s="17">
        <f t="shared" ref="S350" si="333">+R350*1</f>
        <v>517</v>
      </c>
      <c r="T350" s="17">
        <f>+R350-S350</f>
        <v>0</v>
      </c>
      <c r="U350" s="17"/>
      <c r="V350" s="17"/>
      <c r="W350" s="23" t="s">
        <v>58</v>
      </c>
      <c r="X350" s="23" t="s">
        <v>33</v>
      </c>
    </row>
    <row r="351" spans="1:24" x14ac:dyDescent="0.25">
      <c r="A351" s="21">
        <v>45212</v>
      </c>
      <c r="B351" s="22" t="s">
        <v>824</v>
      </c>
      <c r="C351" s="22" t="s">
        <v>825</v>
      </c>
      <c r="D351" s="22" t="s">
        <v>754</v>
      </c>
      <c r="E351" s="22" t="s">
        <v>27</v>
      </c>
      <c r="F351" s="23" t="s">
        <v>28</v>
      </c>
      <c r="G351" s="23" t="s">
        <v>29</v>
      </c>
      <c r="H351" s="23" t="s">
        <v>43</v>
      </c>
      <c r="I351" s="23" t="s">
        <v>44</v>
      </c>
      <c r="J351" s="15">
        <v>38.979999999999997</v>
      </c>
      <c r="K351" s="15">
        <v>25</v>
      </c>
      <c r="L351" s="15">
        <v>1.5591999999999999</v>
      </c>
      <c r="M351" s="15">
        <f>46/1.2</f>
        <v>38.333333333333336</v>
      </c>
      <c r="N351" s="15" t="s">
        <v>32</v>
      </c>
      <c r="O351" s="16">
        <f t="shared" si="331"/>
        <v>1494.2333333333333</v>
      </c>
      <c r="P351" s="17">
        <v>0</v>
      </c>
      <c r="Q351" s="17">
        <f t="shared" si="332"/>
        <v>0</v>
      </c>
      <c r="R351" s="17">
        <f t="shared" si="326"/>
        <v>1494.2333333333333</v>
      </c>
      <c r="S351" s="17">
        <f>+R351*1</f>
        <v>1494.2333333333333</v>
      </c>
      <c r="T351" s="17">
        <f>+R351-S351</f>
        <v>0</v>
      </c>
      <c r="U351" s="17"/>
      <c r="V351" s="20"/>
      <c r="W351" s="23" t="s">
        <v>755</v>
      </c>
      <c r="X351" s="23" t="s">
        <v>33</v>
      </c>
    </row>
    <row r="352" spans="1:24" x14ac:dyDescent="0.25">
      <c r="A352" s="21">
        <v>45212</v>
      </c>
      <c r="B352" s="22" t="s">
        <v>826</v>
      </c>
      <c r="C352" s="22" t="s">
        <v>827</v>
      </c>
      <c r="D352" s="22" t="s">
        <v>171</v>
      </c>
      <c r="E352" s="22" t="s">
        <v>27</v>
      </c>
      <c r="F352" s="23" t="s">
        <v>28</v>
      </c>
      <c r="G352" s="23" t="s">
        <v>49</v>
      </c>
      <c r="H352" s="23" t="s">
        <v>49</v>
      </c>
      <c r="I352" s="23" t="s">
        <v>50</v>
      </c>
      <c r="J352" s="15">
        <v>41.78</v>
      </c>
      <c r="K352" s="15">
        <v>25</v>
      </c>
      <c r="L352" s="15">
        <v>1.6712</v>
      </c>
      <c r="M352" s="15">
        <f>15/1.2</f>
        <v>12.5</v>
      </c>
      <c r="N352" s="15" t="s">
        <v>32</v>
      </c>
      <c r="O352" s="16">
        <f t="shared" si="331"/>
        <v>522.25</v>
      </c>
      <c r="P352" s="17">
        <v>0</v>
      </c>
      <c r="Q352" s="17">
        <f t="shared" si="332"/>
        <v>0</v>
      </c>
      <c r="R352" s="17">
        <f t="shared" si="326"/>
        <v>522.25</v>
      </c>
      <c r="S352" s="17">
        <f t="shared" ref="S352" si="334">+R352*1</f>
        <v>522.25</v>
      </c>
      <c r="T352" s="17">
        <f>+R352-S352</f>
        <v>0</v>
      </c>
      <c r="U352" s="17"/>
      <c r="V352" s="20"/>
      <c r="W352" s="23" t="s">
        <v>58</v>
      </c>
      <c r="X352" s="23" t="s">
        <v>33</v>
      </c>
    </row>
    <row r="353" spans="1:24" x14ac:dyDescent="0.25">
      <c r="A353" s="21">
        <v>45212</v>
      </c>
      <c r="B353" s="22" t="s">
        <v>828</v>
      </c>
      <c r="C353" s="22" t="s">
        <v>829</v>
      </c>
      <c r="D353" s="22" t="s">
        <v>359</v>
      </c>
      <c r="E353" s="22">
        <v>1709</v>
      </c>
      <c r="F353" s="23" t="s">
        <v>85</v>
      </c>
      <c r="G353" s="23" t="s">
        <v>29</v>
      </c>
      <c r="H353" s="23" t="s">
        <v>43</v>
      </c>
      <c r="I353" s="23" t="s">
        <v>44</v>
      </c>
      <c r="J353" s="15">
        <v>38.78</v>
      </c>
      <c r="K353" s="15">
        <v>25</v>
      </c>
      <c r="L353" s="15">
        <v>1.5512000000000001</v>
      </c>
      <c r="M353" s="15" t="s">
        <v>32</v>
      </c>
      <c r="N353" s="15">
        <v>70</v>
      </c>
      <c r="O353" s="16">
        <f>+K353*N353</f>
        <v>1750</v>
      </c>
      <c r="P353" s="17">
        <v>0</v>
      </c>
      <c r="Q353" s="17">
        <f>+K353*P353</f>
        <v>0</v>
      </c>
      <c r="R353" s="17">
        <f>+O353-Q353</f>
        <v>1750</v>
      </c>
      <c r="S353" s="17">
        <f>+R353*0</f>
        <v>0</v>
      </c>
      <c r="T353" s="17">
        <f>+R353-S353</f>
        <v>1750</v>
      </c>
      <c r="U353" s="17"/>
      <c r="V353" s="17"/>
      <c r="W353" s="23"/>
      <c r="X353" s="23" t="s">
        <v>33</v>
      </c>
    </row>
    <row r="354" spans="1:24" x14ac:dyDescent="0.25">
      <c r="A354" s="21">
        <v>45212</v>
      </c>
      <c r="B354" s="22" t="s">
        <v>830</v>
      </c>
      <c r="C354" s="22" t="s">
        <v>831</v>
      </c>
      <c r="D354" s="22" t="s">
        <v>177</v>
      </c>
      <c r="E354" s="22">
        <v>27</v>
      </c>
      <c r="F354" s="23" t="s">
        <v>178</v>
      </c>
      <c r="G354" s="23" t="s">
        <v>29</v>
      </c>
      <c r="H354" s="23" t="s">
        <v>38</v>
      </c>
      <c r="I354" s="23" t="s">
        <v>39</v>
      </c>
      <c r="J354" s="15">
        <v>31.4</v>
      </c>
      <c r="K354" s="15">
        <v>20</v>
      </c>
      <c r="L354" s="15">
        <v>1.5699999999999998</v>
      </c>
      <c r="M354" s="15" t="s">
        <v>32</v>
      </c>
      <c r="N354" s="15">
        <v>72</v>
      </c>
      <c r="O354" s="16">
        <f t="shared" ref="O354" si="335">+K354*N354</f>
        <v>1440</v>
      </c>
      <c r="P354" s="17">
        <v>0</v>
      </c>
      <c r="Q354" s="17">
        <f>+K354*P354</f>
        <v>0</v>
      </c>
      <c r="R354" s="17">
        <f t="shared" ref="R354" si="336">+O354-Q354</f>
        <v>1440</v>
      </c>
      <c r="S354" s="17">
        <f>+R354*0</f>
        <v>0</v>
      </c>
      <c r="T354" s="17">
        <f>+R354-S354</f>
        <v>1440</v>
      </c>
      <c r="U354" s="20"/>
      <c r="V354" s="20"/>
      <c r="W354" s="23"/>
      <c r="X354" s="23" t="s">
        <v>33</v>
      </c>
    </row>
    <row r="355" spans="1:24" x14ac:dyDescent="0.25">
      <c r="A355" s="21">
        <v>45212</v>
      </c>
      <c r="B355" s="22" t="s">
        <v>832</v>
      </c>
      <c r="C355" s="22" t="s">
        <v>833</v>
      </c>
      <c r="D355" s="22" t="s">
        <v>121</v>
      </c>
      <c r="E355" s="22">
        <v>367</v>
      </c>
      <c r="F355" s="23" t="s">
        <v>37</v>
      </c>
      <c r="G355" s="23" t="s">
        <v>29</v>
      </c>
      <c r="H355" s="23" t="s">
        <v>43</v>
      </c>
      <c r="I355" s="23" t="s">
        <v>44</v>
      </c>
      <c r="J355" s="15">
        <v>38.020000000000003</v>
      </c>
      <c r="K355" s="15">
        <v>25</v>
      </c>
      <c r="L355" s="15">
        <v>1.5208000000000002</v>
      </c>
      <c r="M355" s="15">
        <v>46</v>
      </c>
      <c r="N355" s="15" t="s">
        <v>32</v>
      </c>
      <c r="O355" s="17">
        <f>J355*M355</f>
        <v>1748.92</v>
      </c>
      <c r="P355" s="17">
        <v>0</v>
      </c>
      <c r="Q355" s="17">
        <f>J355*P355</f>
        <v>0</v>
      </c>
      <c r="R355" s="17">
        <f>O355-Q355</f>
        <v>1748.92</v>
      </c>
      <c r="S355" s="17">
        <f>R355*1</f>
        <v>1748.92</v>
      </c>
      <c r="T355" s="17">
        <f>R355-S355</f>
        <v>0</v>
      </c>
      <c r="U355" s="20"/>
      <c r="V355" s="20"/>
      <c r="W355" s="23"/>
      <c r="X355" s="23" t="s">
        <v>33</v>
      </c>
    </row>
    <row r="356" spans="1:24" x14ac:dyDescent="0.25">
      <c r="A356" s="21">
        <v>45212</v>
      </c>
      <c r="B356" s="22" t="s">
        <v>834</v>
      </c>
      <c r="C356" s="22" t="s">
        <v>835</v>
      </c>
      <c r="D356" s="22" t="s">
        <v>105</v>
      </c>
      <c r="E356" s="22">
        <v>380</v>
      </c>
      <c r="F356" s="23" t="s">
        <v>106</v>
      </c>
      <c r="G356" s="23" t="s">
        <v>29</v>
      </c>
      <c r="H356" s="23" t="s">
        <v>43</v>
      </c>
      <c r="I356" s="23" t="s">
        <v>44</v>
      </c>
      <c r="J356" s="15">
        <v>38.58</v>
      </c>
      <c r="K356" s="15">
        <v>25</v>
      </c>
      <c r="L356" s="15">
        <v>1.5431999999999999</v>
      </c>
      <c r="M356" s="15" t="s">
        <v>32</v>
      </c>
      <c r="N356" s="15">
        <v>71</v>
      </c>
      <c r="O356" s="16">
        <f t="shared" ref="O356" si="337">+K356*N356</f>
        <v>1775</v>
      </c>
      <c r="P356" s="17">
        <v>0</v>
      </c>
      <c r="Q356" s="17">
        <f t="shared" ref="Q356" si="338">+K356*P356</f>
        <v>0</v>
      </c>
      <c r="R356" s="17">
        <f t="shared" ref="R356" si="339">+O356-Q356</f>
        <v>1775</v>
      </c>
      <c r="S356" s="17">
        <f>+R356*0</f>
        <v>0</v>
      </c>
      <c r="T356" s="17">
        <f t="shared" ref="T356" si="340">+R356-S356</f>
        <v>1775</v>
      </c>
      <c r="U356" s="25"/>
      <c r="V356" s="17"/>
      <c r="W356" s="23"/>
      <c r="X356" s="23" t="s">
        <v>33</v>
      </c>
    </row>
    <row r="357" spans="1:24" x14ac:dyDescent="0.25">
      <c r="A357" s="21">
        <v>45212</v>
      </c>
      <c r="B357" s="22" t="s">
        <v>836</v>
      </c>
      <c r="C357" s="22" t="s">
        <v>837</v>
      </c>
      <c r="D357" s="22" t="s">
        <v>754</v>
      </c>
      <c r="E357" s="22" t="s">
        <v>27</v>
      </c>
      <c r="F357" s="23" t="s">
        <v>28</v>
      </c>
      <c r="G357" s="23" t="s">
        <v>29</v>
      </c>
      <c r="H357" s="23" t="s">
        <v>38</v>
      </c>
      <c r="I357" s="23" t="s">
        <v>39</v>
      </c>
      <c r="J357" s="15">
        <v>44.46</v>
      </c>
      <c r="K357" s="15">
        <v>25</v>
      </c>
      <c r="L357" s="15">
        <v>1.7784</v>
      </c>
      <c r="M357" s="15">
        <v>45</v>
      </c>
      <c r="N357" s="15" t="s">
        <v>75</v>
      </c>
      <c r="O357" s="17">
        <f>+J357*M357</f>
        <v>2000.7</v>
      </c>
      <c r="P357" s="17">
        <v>0</v>
      </c>
      <c r="Q357" s="17">
        <f>+J357*P357</f>
        <v>0</v>
      </c>
      <c r="R357" s="17">
        <f>+O357-Q357</f>
        <v>2000.7</v>
      </c>
      <c r="S357" s="17">
        <f>R357*0</f>
        <v>0</v>
      </c>
      <c r="T357" s="17">
        <f t="shared" ref="T357:T358" si="341">R357-S357</f>
        <v>2000.7</v>
      </c>
      <c r="U357" s="17"/>
      <c r="V357" s="20"/>
      <c r="W357" s="23" t="s">
        <v>755</v>
      </c>
      <c r="X357" s="23" t="s">
        <v>33</v>
      </c>
    </row>
    <row r="358" spans="1:24" x14ac:dyDescent="0.25">
      <c r="A358" s="21">
        <v>45212</v>
      </c>
      <c r="B358" s="22" t="s">
        <v>838</v>
      </c>
      <c r="C358" s="22" t="s">
        <v>839</v>
      </c>
      <c r="D358" s="22" t="s">
        <v>140</v>
      </c>
      <c r="E358" s="22">
        <v>710</v>
      </c>
      <c r="F358" s="23" t="s">
        <v>45</v>
      </c>
      <c r="G358" s="23" t="s">
        <v>29</v>
      </c>
      <c r="H358" s="23" t="s">
        <v>43</v>
      </c>
      <c r="I358" s="23" t="s">
        <v>44</v>
      </c>
      <c r="J358" s="15">
        <v>37.54</v>
      </c>
      <c r="K358" s="15">
        <v>25</v>
      </c>
      <c r="L358" s="15">
        <v>1.5016</v>
      </c>
      <c r="M358" s="15" t="s">
        <v>32</v>
      </c>
      <c r="N358" s="15">
        <v>71</v>
      </c>
      <c r="O358" s="17">
        <f>K358*N358</f>
        <v>1775</v>
      </c>
      <c r="P358" s="17">
        <v>0</v>
      </c>
      <c r="Q358" s="17">
        <f>J358*P358</f>
        <v>0</v>
      </c>
      <c r="R358" s="17">
        <f>+O358-Q358</f>
        <v>1775</v>
      </c>
      <c r="S358" s="17">
        <f>R358*0</f>
        <v>0</v>
      </c>
      <c r="T358" s="17">
        <f t="shared" si="341"/>
        <v>1775</v>
      </c>
      <c r="U358" s="17"/>
      <c r="V358" s="20"/>
      <c r="W358" s="23"/>
      <c r="X358" s="23" t="s">
        <v>33</v>
      </c>
    </row>
    <row r="359" spans="1:24" x14ac:dyDescent="0.25">
      <c r="A359" s="21">
        <v>45212</v>
      </c>
      <c r="B359" s="22" t="s">
        <v>840</v>
      </c>
      <c r="C359" s="22" t="s">
        <v>841</v>
      </c>
      <c r="D359" s="22" t="s">
        <v>82</v>
      </c>
      <c r="E359" s="22"/>
      <c r="F359" s="23" t="s">
        <v>181</v>
      </c>
      <c r="G359" s="23" t="s">
        <v>29</v>
      </c>
      <c r="H359" s="23" t="s">
        <v>43</v>
      </c>
      <c r="I359" s="23" t="s">
        <v>44</v>
      </c>
      <c r="J359" s="15">
        <v>41.54</v>
      </c>
      <c r="K359" s="15">
        <v>28</v>
      </c>
      <c r="L359" s="15">
        <v>1.4835714285714285</v>
      </c>
      <c r="M359" s="15">
        <v>91</v>
      </c>
      <c r="N359" s="15" t="s">
        <v>32</v>
      </c>
      <c r="O359" s="16">
        <f>J359*M359</f>
        <v>3780.14</v>
      </c>
      <c r="P359" s="17">
        <v>40</v>
      </c>
      <c r="Q359" s="17">
        <f>J359*P359</f>
        <v>1661.6</v>
      </c>
      <c r="R359" s="17">
        <f>O359-Q359</f>
        <v>2118.54</v>
      </c>
      <c r="S359" s="17">
        <f t="shared" ref="S359" si="342">R359*1</f>
        <v>2118.54</v>
      </c>
      <c r="T359" s="17">
        <f>R359-S359</f>
        <v>0</v>
      </c>
      <c r="U359" s="17">
        <f>J359*36</f>
        <v>1495.44</v>
      </c>
      <c r="V359" s="20"/>
      <c r="W359" s="23" t="s">
        <v>85</v>
      </c>
      <c r="X359" s="23" t="s">
        <v>182</v>
      </c>
    </row>
    <row r="360" spans="1:24" x14ac:dyDescent="0.25">
      <c r="A360" s="21">
        <v>45212</v>
      </c>
      <c r="B360" s="22" t="s">
        <v>842</v>
      </c>
      <c r="C360" s="22" t="s">
        <v>843</v>
      </c>
      <c r="D360" s="22" t="s">
        <v>48</v>
      </c>
      <c r="E360" s="22" t="s">
        <v>27</v>
      </c>
      <c r="F360" s="23" t="s">
        <v>28</v>
      </c>
      <c r="G360" s="23" t="s">
        <v>49</v>
      </c>
      <c r="H360" s="23" t="s">
        <v>49</v>
      </c>
      <c r="I360" s="23" t="s">
        <v>50</v>
      </c>
      <c r="J360" s="15">
        <v>37.340000000000003</v>
      </c>
      <c r="K360" s="15">
        <v>25</v>
      </c>
      <c r="L360" s="15">
        <v>1.4936</v>
      </c>
      <c r="M360" s="15">
        <f>15/1.2</f>
        <v>12.5</v>
      </c>
      <c r="N360" s="15" t="s">
        <v>32</v>
      </c>
      <c r="O360" s="16">
        <f t="shared" ref="O360:O362" si="343">+J360*M360</f>
        <v>466.75000000000006</v>
      </c>
      <c r="P360" s="17">
        <v>0</v>
      </c>
      <c r="Q360" s="17">
        <f t="shared" ref="Q360:Q362" si="344">+J360*P360</f>
        <v>0</v>
      </c>
      <c r="R360" s="17">
        <f t="shared" ref="R360:R362" si="345">+O360-Q360</f>
        <v>466.75000000000006</v>
      </c>
      <c r="S360" s="17">
        <f t="shared" ref="S360:S362" si="346">+R360*1</f>
        <v>466.75000000000006</v>
      </c>
      <c r="T360" s="17">
        <f>+R360-S360</f>
        <v>0</v>
      </c>
      <c r="U360" s="20"/>
      <c r="V360" s="20"/>
      <c r="W360" s="23" t="s">
        <v>51</v>
      </c>
      <c r="X360" s="23" t="s">
        <v>33</v>
      </c>
    </row>
    <row r="361" spans="1:24" x14ac:dyDescent="0.25">
      <c r="A361" s="21">
        <v>45212</v>
      </c>
      <c r="B361" s="22" t="s">
        <v>844</v>
      </c>
      <c r="C361" s="22" t="s">
        <v>845</v>
      </c>
      <c r="D361" s="22" t="s">
        <v>68</v>
      </c>
      <c r="E361" s="22" t="s">
        <v>27</v>
      </c>
      <c r="F361" s="23" t="s">
        <v>28</v>
      </c>
      <c r="G361" s="23" t="s">
        <v>49</v>
      </c>
      <c r="H361" s="23" t="s">
        <v>49</v>
      </c>
      <c r="I361" s="23" t="s">
        <v>50</v>
      </c>
      <c r="J361" s="15">
        <v>39.82</v>
      </c>
      <c r="K361" s="15">
        <v>25</v>
      </c>
      <c r="L361" s="15">
        <v>1.5928</v>
      </c>
      <c r="M361" s="15">
        <f>15/1.2</f>
        <v>12.5</v>
      </c>
      <c r="N361" s="15" t="s">
        <v>32</v>
      </c>
      <c r="O361" s="16">
        <f t="shared" si="343"/>
        <v>497.75</v>
      </c>
      <c r="P361" s="17">
        <v>0</v>
      </c>
      <c r="Q361" s="17">
        <f t="shared" si="344"/>
        <v>0</v>
      </c>
      <c r="R361" s="17">
        <f t="shared" si="345"/>
        <v>497.75</v>
      </c>
      <c r="S361" s="17">
        <f t="shared" si="346"/>
        <v>497.75</v>
      </c>
      <c r="T361" s="17">
        <f>+R361-S361</f>
        <v>0</v>
      </c>
      <c r="U361" s="17"/>
      <c r="V361" s="20"/>
      <c r="W361" s="23" t="s">
        <v>51</v>
      </c>
      <c r="X361" s="23" t="s">
        <v>33</v>
      </c>
    </row>
    <row r="362" spans="1:24" x14ac:dyDescent="0.25">
      <c r="A362" s="21">
        <v>45212</v>
      </c>
      <c r="B362" s="22" t="s">
        <v>846</v>
      </c>
      <c r="C362" s="22" t="s">
        <v>847</v>
      </c>
      <c r="D362" s="22" t="s">
        <v>71</v>
      </c>
      <c r="E362" s="22" t="s">
        <v>27</v>
      </c>
      <c r="F362" s="23" t="s">
        <v>28</v>
      </c>
      <c r="G362" s="23" t="s">
        <v>49</v>
      </c>
      <c r="H362" s="23" t="s">
        <v>49</v>
      </c>
      <c r="I362" s="23" t="s">
        <v>50</v>
      </c>
      <c r="J362" s="15">
        <v>37.14</v>
      </c>
      <c r="K362" s="15">
        <v>25</v>
      </c>
      <c r="L362" s="15">
        <v>1.4856</v>
      </c>
      <c r="M362" s="15">
        <f>15/1.2</f>
        <v>12.5</v>
      </c>
      <c r="N362" s="15" t="s">
        <v>32</v>
      </c>
      <c r="O362" s="16">
        <f t="shared" si="343"/>
        <v>464.25</v>
      </c>
      <c r="P362" s="17">
        <v>0</v>
      </c>
      <c r="Q362" s="17">
        <f t="shared" si="344"/>
        <v>0</v>
      </c>
      <c r="R362" s="17">
        <f t="shared" si="345"/>
        <v>464.25</v>
      </c>
      <c r="S362" s="17">
        <f t="shared" si="346"/>
        <v>464.25</v>
      </c>
      <c r="T362" s="17">
        <f>+R362-S362</f>
        <v>0</v>
      </c>
      <c r="U362" s="17"/>
      <c r="V362" s="17"/>
      <c r="W362" s="23" t="s">
        <v>51</v>
      </c>
      <c r="X362" s="23" t="s">
        <v>33</v>
      </c>
    </row>
    <row r="363" spans="1:24" x14ac:dyDescent="0.25">
      <c r="A363" s="21">
        <v>45212</v>
      </c>
      <c r="B363" s="22" t="s">
        <v>848</v>
      </c>
      <c r="C363" s="22" t="s">
        <v>849</v>
      </c>
      <c r="D363" s="22" t="s">
        <v>626</v>
      </c>
      <c r="E363" s="22" t="s">
        <v>27</v>
      </c>
      <c r="F363" s="23" t="s">
        <v>28</v>
      </c>
      <c r="G363" s="23" t="s">
        <v>29</v>
      </c>
      <c r="H363" s="23" t="s">
        <v>38</v>
      </c>
      <c r="I363" s="23" t="s">
        <v>39</v>
      </c>
      <c r="J363" s="15">
        <v>15.2</v>
      </c>
      <c r="K363" s="15">
        <v>9</v>
      </c>
      <c r="L363" s="15">
        <v>1.6888888888888889</v>
      </c>
      <c r="M363" s="15">
        <v>45</v>
      </c>
      <c r="N363" s="15" t="s">
        <v>75</v>
      </c>
      <c r="O363" s="17">
        <f>+J363*M363</f>
        <v>684</v>
      </c>
      <c r="P363" s="17">
        <v>0</v>
      </c>
      <c r="Q363" s="17">
        <f>+J363*P363</f>
        <v>0</v>
      </c>
      <c r="R363" s="17">
        <f>+O363-Q363</f>
        <v>684</v>
      </c>
      <c r="S363" s="17">
        <f>R363*0</f>
        <v>0</v>
      </c>
      <c r="T363" s="17">
        <f t="shared" ref="T363" si="347">R363-S363</f>
        <v>684</v>
      </c>
      <c r="U363" s="20"/>
      <c r="V363" s="20"/>
      <c r="W363" s="23"/>
      <c r="X363" s="23" t="s">
        <v>33</v>
      </c>
    </row>
    <row r="364" spans="1:24" x14ac:dyDescent="0.25">
      <c r="A364" s="21">
        <v>45212</v>
      </c>
      <c r="B364" s="22" t="s">
        <v>850</v>
      </c>
      <c r="C364" s="22" t="s">
        <v>851</v>
      </c>
      <c r="D364" s="22" t="s">
        <v>177</v>
      </c>
      <c r="E364" s="22">
        <v>28</v>
      </c>
      <c r="F364" s="23" t="s">
        <v>178</v>
      </c>
      <c r="G364" s="23" t="s">
        <v>29</v>
      </c>
      <c r="H364" s="23" t="s">
        <v>38</v>
      </c>
      <c r="I364" s="23" t="s">
        <v>39</v>
      </c>
      <c r="J364" s="15">
        <v>31.14</v>
      </c>
      <c r="K364" s="15">
        <v>20</v>
      </c>
      <c r="L364" s="15">
        <v>1.5569999999999999</v>
      </c>
      <c r="M364" s="15" t="s">
        <v>32</v>
      </c>
      <c r="N364" s="15">
        <v>72</v>
      </c>
      <c r="O364" s="16">
        <f t="shared" ref="O364" si="348">+K364*N364</f>
        <v>1440</v>
      </c>
      <c r="P364" s="17">
        <v>0</v>
      </c>
      <c r="Q364" s="17">
        <f>+K364*P364</f>
        <v>0</v>
      </c>
      <c r="R364" s="17">
        <f t="shared" ref="R364" si="349">+O364-Q364</f>
        <v>1440</v>
      </c>
      <c r="S364" s="17">
        <f>+R364*0</f>
        <v>0</v>
      </c>
      <c r="T364" s="17">
        <f>+R364-S364</f>
        <v>1440</v>
      </c>
      <c r="U364" s="20"/>
      <c r="V364" s="20"/>
      <c r="W364" s="23"/>
      <c r="X364" s="23" t="s">
        <v>33</v>
      </c>
    </row>
    <row r="365" spans="1:24" x14ac:dyDescent="0.25">
      <c r="A365" s="21">
        <v>45212</v>
      </c>
      <c r="B365" s="22" t="s">
        <v>852</v>
      </c>
      <c r="C365" s="22" t="s">
        <v>853</v>
      </c>
      <c r="D365" s="22" t="s">
        <v>42</v>
      </c>
      <c r="E365" s="22">
        <v>711</v>
      </c>
      <c r="F365" s="23" t="s">
        <v>45</v>
      </c>
      <c r="G365" s="23" t="s">
        <v>29</v>
      </c>
      <c r="H365" s="23" t="s">
        <v>38</v>
      </c>
      <c r="I365" s="23" t="s">
        <v>39</v>
      </c>
      <c r="J365" s="15">
        <v>43.38</v>
      </c>
      <c r="K365" s="15">
        <v>25</v>
      </c>
      <c r="L365" s="15">
        <v>1.7352000000000001</v>
      </c>
      <c r="M365" s="15" t="s">
        <v>32</v>
      </c>
      <c r="N365" s="15">
        <v>70</v>
      </c>
      <c r="O365" s="17">
        <f>K365*N365</f>
        <v>1750</v>
      </c>
      <c r="P365" s="17">
        <v>0</v>
      </c>
      <c r="Q365" s="17">
        <f>J365*P365</f>
        <v>0</v>
      </c>
      <c r="R365" s="17">
        <f>+O365-Q365</f>
        <v>1750</v>
      </c>
      <c r="S365" s="17">
        <f>R365*0</f>
        <v>0</v>
      </c>
      <c r="T365" s="17">
        <f t="shared" ref="T365" si="350">R365-S365</f>
        <v>1750</v>
      </c>
      <c r="U365" s="17"/>
      <c r="V365" s="17"/>
      <c r="W365" s="23"/>
      <c r="X365" s="23" t="s">
        <v>33</v>
      </c>
    </row>
    <row r="366" spans="1:24" x14ac:dyDescent="0.25">
      <c r="A366" s="21">
        <v>45212</v>
      </c>
      <c r="B366" s="22" t="s">
        <v>854</v>
      </c>
      <c r="C366" s="22" t="s">
        <v>855</v>
      </c>
      <c r="D366" s="22" t="s">
        <v>121</v>
      </c>
      <c r="E366" s="22">
        <v>368</v>
      </c>
      <c r="F366" s="23" t="s">
        <v>37</v>
      </c>
      <c r="G366" s="23" t="s">
        <v>29</v>
      </c>
      <c r="H366" s="23" t="s">
        <v>288</v>
      </c>
      <c r="I366" s="23" t="s">
        <v>289</v>
      </c>
      <c r="J366" s="15">
        <v>36.979999999999997</v>
      </c>
      <c r="K366" s="15">
        <v>25</v>
      </c>
      <c r="L366" s="15">
        <v>1.4791999999999998</v>
      </c>
      <c r="M366" s="15">
        <v>48</v>
      </c>
      <c r="N366" s="15" t="s">
        <v>32</v>
      </c>
      <c r="O366" s="17">
        <f>J366*M366</f>
        <v>1775.04</v>
      </c>
      <c r="P366" s="17">
        <v>0</v>
      </c>
      <c r="Q366" s="17">
        <f>J366*P366</f>
        <v>0</v>
      </c>
      <c r="R366" s="17">
        <f>O366-Q366</f>
        <v>1775.04</v>
      </c>
      <c r="S366" s="17">
        <f>R366*1</f>
        <v>1775.04</v>
      </c>
      <c r="T366" s="17">
        <f>R366-S366</f>
        <v>0</v>
      </c>
      <c r="U366" s="17"/>
      <c r="V366" s="20"/>
      <c r="W366" s="23"/>
      <c r="X366" s="23" t="s">
        <v>33</v>
      </c>
    </row>
    <row r="367" spans="1:24" x14ac:dyDescent="0.25">
      <c r="A367" s="21">
        <v>45212</v>
      </c>
      <c r="B367" s="22" t="s">
        <v>856</v>
      </c>
      <c r="C367" s="22" t="s">
        <v>857</v>
      </c>
      <c r="D367" s="22" t="s">
        <v>109</v>
      </c>
      <c r="E367" s="22">
        <v>369</v>
      </c>
      <c r="F367" s="23" t="s">
        <v>37</v>
      </c>
      <c r="G367" s="23" t="s">
        <v>29</v>
      </c>
      <c r="H367" s="23" t="s">
        <v>38</v>
      </c>
      <c r="I367" s="23" t="s">
        <v>39</v>
      </c>
      <c r="J367" s="15">
        <v>42.36</v>
      </c>
      <c r="K367" s="15">
        <v>25</v>
      </c>
      <c r="L367" s="15">
        <v>1.6943999999999999</v>
      </c>
      <c r="M367" s="15">
        <v>43</v>
      </c>
      <c r="N367" s="15" t="s">
        <v>32</v>
      </c>
      <c r="O367" s="17">
        <f>J367*M367</f>
        <v>1821.48</v>
      </c>
      <c r="P367" s="17">
        <v>0</v>
      </c>
      <c r="Q367" s="17">
        <f>J367*P367</f>
        <v>0</v>
      </c>
      <c r="R367" s="17">
        <f>O367-Q367</f>
        <v>1821.48</v>
      </c>
      <c r="S367" s="17">
        <f>R367*1</f>
        <v>1821.48</v>
      </c>
      <c r="T367" s="17">
        <f>R367-S367</f>
        <v>0</v>
      </c>
      <c r="U367" s="17"/>
      <c r="V367" s="20"/>
      <c r="W367" s="23"/>
      <c r="X367" s="23" t="s">
        <v>33</v>
      </c>
    </row>
    <row r="368" spans="1:24" x14ac:dyDescent="0.25">
      <c r="A368" s="21">
        <v>45212</v>
      </c>
      <c r="B368" s="22" t="s">
        <v>858</v>
      </c>
      <c r="C368" s="22" t="s">
        <v>859</v>
      </c>
      <c r="D368" s="22" t="s">
        <v>626</v>
      </c>
      <c r="E368" s="22" t="s">
        <v>27</v>
      </c>
      <c r="F368" s="23" t="s">
        <v>28</v>
      </c>
      <c r="G368" s="23" t="s">
        <v>29</v>
      </c>
      <c r="H368" s="23" t="s">
        <v>38</v>
      </c>
      <c r="I368" s="23" t="s">
        <v>39</v>
      </c>
      <c r="J368" s="15">
        <v>7.78</v>
      </c>
      <c r="K368" s="15">
        <v>5</v>
      </c>
      <c r="L368" s="15">
        <v>1.556</v>
      </c>
      <c r="M368" s="15">
        <v>45</v>
      </c>
      <c r="N368" s="15" t="s">
        <v>75</v>
      </c>
      <c r="O368" s="17">
        <f>+J368*M368</f>
        <v>350.1</v>
      </c>
      <c r="P368" s="17">
        <v>0</v>
      </c>
      <c r="Q368" s="17">
        <f>+J368*P368</f>
        <v>0</v>
      </c>
      <c r="R368" s="17">
        <f>+O368-Q368</f>
        <v>350.1</v>
      </c>
      <c r="S368" s="17">
        <f>R368*0</f>
        <v>0</v>
      </c>
      <c r="T368" s="17">
        <f t="shared" ref="T368" si="351">R368-S368</f>
        <v>350.1</v>
      </c>
      <c r="U368" s="17"/>
      <c r="V368" s="20"/>
      <c r="W368" s="23"/>
      <c r="X368" s="23" t="s">
        <v>33</v>
      </c>
    </row>
    <row r="369" spans="1:24" x14ac:dyDescent="0.25">
      <c r="A369" s="21">
        <v>45212</v>
      </c>
      <c r="B369" s="22" t="s">
        <v>860</v>
      </c>
      <c r="C369" s="22" t="s">
        <v>861</v>
      </c>
      <c r="D369" s="22" t="s">
        <v>862</v>
      </c>
      <c r="E369" s="22"/>
      <c r="F369" s="23" t="s">
        <v>181</v>
      </c>
      <c r="G369" s="23" t="s">
        <v>29</v>
      </c>
      <c r="H369" s="23" t="s">
        <v>288</v>
      </c>
      <c r="I369" s="23" t="s">
        <v>289</v>
      </c>
      <c r="J369" s="15">
        <v>38.72</v>
      </c>
      <c r="K369" s="15">
        <v>25</v>
      </c>
      <c r="L369" s="15">
        <v>1.5488</v>
      </c>
      <c r="M369" s="15">
        <v>91</v>
      </c>
      <c r="N369" s="15" t="s">
        <v>32</v>
      </c>
      <c r="O369" s="16">
        <f>J369*M369</f>
        <v>3523.52</v>
      </c>
      <c r="P369" s="17">
        <v>40</v>
      </c>
      <c r="Q369" s="17">
        <f>J369*P369</f>
        <v>1548.8</v>
      </c>
      <c r="R369" s="17">
        <f>O369-Q369</f>
        <v>1974.72</v>
      </c>
      <c r="S369" s="17">
        <f t="shared" ref="S369" si="352">R369*1</f>
        <v>1974.72</v>
      </c>
      <c r="T369" s="17">
        <f>R369-S369</f>
        <v>0</v>
      </c>
      <c r="U369" s="17">
        <f>J369*36</f>
        <v>1393.92</v>
      </c>
      <c r="V369" s="20"/>
      <c r="W369" s="23" t="s">
        <v>774</v>
      </c>
      <c r="X369" s="23" t="s">
        <v>182</v>
      </c>
    </row>
    <row r="370" spans="1:24" x14ac:dyDescent="0.25">
      <c r="A370" s="21">
        <v>45212</v>
      </c>
      <c r="B370" s="22" t="s">
        <v>863</v>
      </c>
      <c r="C370" s="22" t="s">
        <v>864</v>
      </c>
      <c r="D370" s="22" t="s">
        <v>865</v>
      </c>
      <c r="E370" s="22">
        <v>712</v>
      </c>
      <c r="F370" s="23" t="s">
        <v>45</v>
      </c>
      <c r="G370" s="23" t="s">
        <v>29</v>
      </c>
      <c r="H370" s="23" t="s">
        <v>38</v>
      </c>
      <c r="I370" s="23" t="s">
        <v>39</v>
      </c>
      <c r="J370" s="15">
        <v>42.66</v>
      </c>
      <c r="K370" s="15">
        <v>25</v>
      </c>
      <c r="L370" s="15">
        <v>1.7063999999999999</v>
      </c>
      <c r="M370" s="15" t="s">
        <v>32</v>
      </c>
      <c r="N370" s="15">
        <v>70</v>
      </c>
      <c r="O370" s="17">
        <f>K370*N370</f>
        <v>1750</v>
      </c>
      <c r="P370" s="17">
        <v>0</v>
      </c>
      <c r="Q370" s="17">
        <f>J370*P370</f>
        <v>0</v>
      </c>
      <c r="R370" s="17">
        <f>+O370-Q370</f>
        <v>1750</v>
      </c>
      <c r="S370" s="17">
        <f>R370*0</f>
        <v>0</v>
      </c>
      <c r="T370" s="17">
        <f t="shared" ref="T370:T371" si="353">R370-S370</f>
        <v>1750</v>
      </c>
      <c r="U370" s="17"/>
      <c r="V370" s="20"/>
      <c r="W370" s="23"/>
      <c r="X370" s="23" t="s">
        <v>33</v>
      </c>
    </row>
    <row r="371" spans="1:24" x14ac:dyDescent="0.25">
      <c r="A371" s="21">
        <v>45212</v>
      </c>
      <c r="B371" s="22" t="s">
        <v>866</v>
      </c>
      <c r="C371" s="22" t="s">
        <v>867</v>
      </c>
      <c r="D371" s="22" t="s">
        <v>626</v>
      </c>
      <c r="E371" s="22" t="s">
        <v>27</v>
      </c>
      <c r="F371" s="23" t="s">
        <v>28</v>
      </c>
      <c r="G371" s="23" t="s">
        <v>29</v>
      </c>
      <c r="H371" s="23" t="s">
        <v>38</v>
      </c>
      <c r="I371" s="23" t="s">
        <v>39</v>
      </c>
      <c r="J371" s="15">
        <v>15</v>
      </c>
      <c r="K371" s="15">
        <v>10</v>
      </c>
      <c r="L371" s="15">
        <v>1.5</v>
      </c>
      <c r="M371" s="15">
        <v>45</v>
      </c>
      <c r="N371" s="15" t="s">
        <v>75</v>
      </c>
      <c r="O371" s="17">
        <f>+J371*M371</f>
        <v>675</v>
      </c>
      <c r="P371" s="17">
        <v>0</v>
      </c>
      <c r="Q371" s="17">
        <f>+J371*P371</f>
        <v>0</v>
      </c>
      <c r="R371" s="17">
        <f>+O371-Q371</f>
        <v>675</v>
      </c>
      <c r="S371" s="17">
        <f>R371*0</f>
        <v>0</v>
      </c>
      <c r="T371" s="17">
        <f t="shared" si="353"/>
        <v>675</v>
      </c>
      <c r="U371" s="17"/>
      <c r="V371" s="20"/>
      <c r="W371" s="23"/>
      <c r="X371" s="23" t="s">
        <v>33</v>
      </c>
    </row>
    <row r="372" spans="1:24" x14ac:dyDescent="0.25">
      <c r="A372" s="21">
        <v>45212</v>
      </c>
      <c r="B372" s="22" t="s">
        <v>868</v>
      </c>
      <c r="C372" s="22" t="s">
        <v>869</v>
      </c>
      <c r="D372" s="22" t="s">
        <v>82</v>
      </c>
      <c r="E372" s="22">
        <v>1692</v>
      </c>
      <c r="F372" s="23" t="s">
        <v>85</v>
      </c>
      <c r="G372" s="23" t="s">
        <v>29</v>
      </c>
      <c r="H372" s="23" t="s">
        <v>43</v>
      </c>
      <c r="I372" s="23" t="s">
        <v>44</v>
      </c>
      <c r="J372" s="15">
        <v>37.86</v>
      </c>
      <c r="K372" s="15">
        <v>25</v>
      </c>
      <c r="L372" s="15">
        <v>1.5144</v>
      </c>
      <c r="M372" s="15" t="s">
        <v>32</v>
      </c>
      <c r="N372" s="15">
        <v>70</v>
      </c>
      <c r="O372" s="16">
        <f>+K372*N372</f>
        <v>1750</v>
      </c>
      <c r="P372" s="17">
        <v>0</v>
      </c>
      <c r="Q372" s="17">
        <f>+K372*P372</f>
        <v>0</v>
      </c>
      <c r="R372" s="17">
        <f>+O372-Q372</f>
        <v>1750</v>
      </c>
      <c r="S372" s="17">
        <f>+R372*0</f>
        <v>0</v>
      </c>
      <c r="T372" s="17">
        <f>+R372-S372</f>
        <v>1750</v>
      </c>
      <c r="U372" s="17"/>
      <c r="V372" s="20"/>
      <c r="W372" s="23"/>
      <c r="X372" s="23" t="s">
        <v>33</v>
      </c>
    </row>
    <row r="373" spans="1:24" x14ac:dyDescent="0.25">
      <c r="A373" s="21">
        <v>45212</v>
      </c>
      <c r="B373" s="22" t="s">
        <v>870</v>
      </c>
      <c r="C373" s="22" t="s">
        <v>871</v>
      </c>
      <c r="D373" s="22" t="s">
        <v>626</v>
      </c>
      <c r="E373" s="22" t="s">
        <v>27</v>
      </c>
      <c r="F373" s="23" t="s">
        <v>28</v>
      </c>
      <c r="G373" s="23" t="s">
        <v>29</v>
      </c>
      <c r="H373" s="23" t="s">
        <v>38</v>
      </c>
      <c r="I373" s="23" t="s">
        <v>39</v>
      </c>
      <c r="J373" s="15">
        <v>6</v>
      </c>
      <c r="K373" s="15">
        <v>4</v>
      </c>
      <c r="L373" s="15">
        <v>1.5</v>
      </c>
      <c r="M373" s="15">
        <v>45</v>
      </c>
      <c r="N373" s="15" t="s">
        <v>75</v>
      </c>
      <c r="O373" s="17">
        <f>+J373*M373</f>
        <v>270</v>
      </c>
      <c r="P373" s="17">
        <v>0</v>
      </c>
      <c r="Q373" s="17">
        <f>+J373*P373</f>
        <v>0</v>
      </c>
      <c r="R373" s="17">
        <f>+O373-Q373</f>
        <v>270</v>
      </c>
      <c r="S373" s="17">
        <f>R373*0</f>
        <v>0</v>
      </c>
      <c r="T373" s="17">
        <f t="shared" ref="T373" si="354">R373-S373</f>
        <v>270</v>
      </c>
      <c r="U373" s="17"/>
      <c r="V373" s="20"/>
      <c r="W373" s="23"/>
      <c r="X373" s="23" t="s">
        <v>33</v>
      </c>
    </row>
    <row r="374" spans="1:24" x14ac:dyDescent="0.25">
      <c r="A374" s="21">
        <v>45212</v>
      </c>
      <c r="B374" s="22" t="s">
        <v>872</v>
      </c>
      <c r="C374" s="22" t="s">
        <v>873</v>
      </c>
      <c r="D374" s="22" t="s">
        <v>874</v>
      </c>
      <c r="E374" s="22"/>
      <c r="F374" s="23" t="s">
        <v>181</v>
      </c>
      <c r="G374" s="23" t="s">
        <v>29</v>
      </c>
      <c r="H374" s="23" t="s">
        <v>38</v>
      </c>
      <c r="I374" s="23" t="s">
        <v>39</v>
      </c>
      <c r="J374" s="15">
        <v>45.04</v>
      </c>
      <c r="K374" s="15">
        <v>27</v>
      </c>
      <c r="L374" s="15">
        <v>1.6681481481481482</v>
      </c>
      <c r="M374" s="15">
        <v>91</v>
      </c>
      <c r="N374" s="15" t="s">
        <v>32</v>
      </c>
      <c r="O374" s="16">
        <f>J374*M374</f>
        <v>4098.6400000000003</v>
      </c>
      <c r="P374" s="17">
        <v>40</v>
      </c>
      <c r="Q374" s="17">
        <f>J374*P374</f>
        <v>1801.6</v>
      </c>
      <c r="R374" s="17">
        <f>O374-Q374</f>
        <v>2297.0400000000004</v>
      </c>
      <c r="S374" s="17">
        <f t="shared" ref="S374" si="355">R374*1</f>
        <v>2297.0400000000004</v>
      </c>
      <c r="T374" s="17">
        <f>R374-S374</f>
        <v>0</v>
      </c>
      <c r="U374" s="17">
        <f>J374*36</f>
        <v>1621.44</v>
      </c>
      <c r="V374" s="20"/>
      <c r="W374" s="23" t="s">
        <v>774</v>
      </c>
      <c r="X374" s="23" t="s">
        <v>182</v>
      </c>
    </row>
    <row r="375" spans="1:24" x14ac:dyDescent="0.25">
      <c r="A375" s="21">
        <v>45212</v>
      </c>
      <c r="B375" s="22" t="s">
        <v>875</v>
      </c>
      <c r="C375" s="22" t="s">
        <v>876</v>
      </c>
      <c r="D375" s="22" t="s">
        <v>36</v>
      </c>
      <c r="E375" s="22">
        <v>370</v>
      </c>
      <c r="F375" s="23" t="s">
        <v>37</v>
      </c>
      <c r="G375" s="23" t="s">
        <v>29</v>
      </c>
      <c r="H375" s="23" t="s">
        <v>43</v>
      </c>
      <c r="I375" s="23" t="s">
        <v>44</v>
      </c>
      <c r="J375" s="15">
        <v>37.619999999999997</v>
      </c>
      <c r="K375" s="15">
        <v>25</v>
      </c>
      <c r="L375" s="15">
        <v>1.5047999999999999</v>
      </c>
      <c r="M375" s="15">
        <v>46</v>
      </c>
      <c r="N375" s="15" t="s">
        <v>32</v>
      </c>
      <c r="O375" s="17">
        <f>J375*M375</f>
        <v>1730.52</v>
      </c>
      <c r="P375" s="17">
        <v>0</v>
      </c>
      <c r="Q375" s="17">
        <f>J375*P375</f>
        <v>0</v>
      </c>
      <c r="R375" s="17">
        <f>O375-Q375</f>
        <v>1730.52</v>
      </c>
      <c r="S375" s="17">
        <f>R375*1</f>
        <v>1730.52</v>
      </c>
      <c r="T375" s="17">
        <f>R375-S375</f>
        <v>0</v>
      </c>
      <c r="U375" s="17"/>
      <c r="V375" s="20"/>
      <c r="W375" s="23"/>
      <c r="X375" s="23" t="s">
        <v>33</v>
      </c>
    </row>
    <row r="376" spans="1:24" x14ac:dyDescent="0.25">
      <c r="A376" s="21">
        <v>45213</v>
      </c>
      <c r="B376" s="22" t="s">
        <v>877</v>
      </c>
      <c r="C376" s="22" t="s">
        <v>878</v>
      </c>
      <c r="D376" s="22" t="s">
        <v>36</v>
      </c>
      <c r="E376" s="22">
        <v>371</v>
      </c>
      <c r="F376" s="23" t="s">
        <v>37</v>
      </c>
      <c r="G376" s="23" t="s">
        <v>29</v>
      </c>
      <c r="H376" s="23" t="s">
        <v>43</v>
      </c>
      <c r="I376" s="23" t="s">
        <v>44</v>
      </c>
      <c r="J376" s="15">
        <v>37.08</v>
      </c>
      <c r="K376" s="15">
        <v>25</v>
      </c>
      <c r="L376" s="15">
        <v>1.4831999999999999</v>
      </c>
      <c r="M376" s="15">
        <v>46</v>
      </c>
      <c r="N376" s="15" t="s">
        <v>32</v>
      </c>
      <c r="O376" s="17">
        <f>J376*M376</f>
        <v>1705.6799999999998</v>
      </c>
      <c r="P376" s="17">
        <v>0</v>
      </c>
      <c r="Q376" s="17">
        <f>J376*P376</f>
        <v>0</v>
      </c>
      <c r="R376" s="17">
        <f>O376-Q376</f>
        <v>1705.6799999999998</v>
      </c>
      <c r="S376" s="17">
        <f>R376*1</f>
        <v>1705.6799999999998</v>
      </c>
      <c r="T376" s="17">
        <f>R376-S376</f>
        <v>0</v>
      </c>
      <c r="U376" s="17"/>
      <c r="V376" s="20"/>
      <c r="W376" s="23"/>
      <c r="X376" s="23" t="s">
        <v>33</v>
      </c>
    </row>
    <row r="377" spans="1:24" x14ac:dyDescent="0.25">
      <c r="A377" s="21">
        <v>45213</v>
      </c>
      <c r="B377" s="22" t="s">
        <v>879</v>
      </c>
      <c r="C377" s="22" t="s">
        <v>880</v>
      </c>
      <c r="D377" s="22" t="s">
        <v>42</v>
      </c>
      <c r="E377" s="22">
        <v>713</v>
      </c>
      <c r="F377" s="23" t="s">
        <v>45</v>
      </c>
      <c r="G377" s="23" t="s">
        <v>29</v>
      </c>
      <c r="H377" s="23" t="s">
        <v>38</v>
      </c>
      <c r="I377" s="23" t="s">
        <v>39</v>
      </c>
      <c r="J377" s="15">
        <v>44.46</v>
      </c>
      <c r="K377" s="15">
        <v>25</v>
      </c>
      <c r="L377" s="15">
        <v>1.7784</v>
      </c>
      <c r="M377" s="15" t="s">
        <v>32</v>
      </c>
      <c r="N377" s="15">
        <v>70</v>
      </c>
      <c r="O377" s="17">
        <f>K377*N377</f>
        <v>1750</v>
      </c>
      <c r="P377" s="17">
        <v>0</v>
      </c>
      <c r="Q377" s="17">
        <f>J377*P377</f>
        <v>0</v>
      </c>
      <c r="R377" s="17">
        <f>+O377-Q377</f>
        <v>1750</v>
      </c>
      <c r="S377" s="17">
        <f>R377*0</f>
        <v>0</v>
      </c>
      <c r="T377" s="17">
        <f t="shared" ref="T377" si="356">R377-S377</f>
        <v>1750</v>
      </c>
      <c r="U377" s="17"/>
      <c r="V377" s="20"/>
      <c r="W377" s="23"/>
      <c r="X377" s="23" t="s">
        <v>33</v>
      </c>
    </row>
    <row r="378" spans="1:24" x14ac:dyDescent="0.25">
      <c r="A378" s="21">
        <v>45213</v>
      </c>
      <c r="B378" s="22" t="s">
        <v>881</v>
      </c>
      <c r="C378" s="22" t="s">
        <v>882</v>
      </c>
      <c r="D378" s="22" t="s">
        <v>200</v>
      </c>
      <c r="E378" s="22"/>
      <c r="F378" s="23" t="s">
        <v>155</v>
      </c>
      <c r="G378" s="23" t="s">
        <v>29</v>
      </c>
      <c r="H378" s="23" t="s">
        <v>38</v>
      </c>
      <c r="I378" s="23" t="s">
        <v>39</v>
      </c>
      <c r="J378" s="15">
        <v>45.42</v>
      </c>
      <c r="K378" s="15">
        <v>28</v>
      </c>
      <c r="L378" s="15">
        <v>1.6221428571428571</v>
      </c>
      <c r="M378" s="15">
        <v>83</v>
      </c>
      <c r="N378" s="15" t="s">
        <v>75</v>
      </c>
      <c r="O378" s="16">
        <f t="shared" ref="O378" si="357">J378*M378</f>
        <v>3769.86</v>
      </c>
      <c r="P378" s="17">
        <v>38</v>
      </c>
      <c r="Q378" s="17">
        <f t="shared" ref="Q378" si="358">J378*P378</f>
        <v>1725.96</v>
      </c>
      <c r="R378" s="17">
        <f t="shared" ref="R378" si="359">+O378-Q378</f>
        <v>2043.9</v>
      </c>
      <c r="S378" s="17">
        <f t="shared" ref="S378" si="360">+R378*1</f>
        <v>2043.9</v>
      </c>
      <c r="T378" s="17">
        <f t="shared" ref="T378" si="361">+R378-S378</f>
        <v>0</v>
      </c>
      <c r="U378" s="17">
        <f t="shared" ref="U378" si="362">J378*36</f>
        <v>1635.1200000000001</v>
      </c>
      <c r="V378" s="20"/>
      <c r="W378" s="23" t="s">
        <v>58</v>
      </c>
      <c r="X378" s="23" t="s">
        <v>156</v>
      </c>
    </row>
    <row r="379" spans="1:24" x14ac:dyDescent="0.25">
      <c r="A379" s="21">
        <v>45213</v>
      </c>
      <c r="B379" s="22" t="s">
        <v>883</v>
      </c>
      <c r="C379" s="22" t="s">
        <v>884</v>
      </c>
      <c r="D379" s="22" t="s">
        <v>121</v>
      </c>
      <c r="E379" s="22">
        <v>372</v>
      </c>
      <c r="F379" s="23" t="s">
        <v>37</v>
      </c>
      <c r="G379" s="23" t="s">
        <v>29</v>
      </c>
      <c r="H379" s="23" t="s">
        <v>38</v>
      </c>
      <c r="I379" s="23" t="s">
        <v>39</v>
      </c>
      <c r="J379" s="15">
        <v>42.74</v>
      </c>
      <c r="K379" s="15">
        <v>25</v>
      </c>
      <c r="L379" s="15">
        <v>1.7096</v>
      </c>
      <c r="M379" s="15">
        <v>43</v>
      </c>
      <c r="N379" s="15" t="s">
        <v>32</v>
      </c>
      <c r="O379" s="17">
        <f>J379*M379</f>
        <v>1837.8200000000002</v>
      </c>
      <c r="P379" s="17">
        <v>0</v>
      </c>
      <c r="Q379" s="17">
        <f>J379*P379</f>
        <v>0</v>
      </c>
      <c r="R379" s="17">
        <f>O379-Q379</f>
        <v>1837.8200000000002</v>
      </c>
      <c r="S379" s="17">
        <f>R379*1</f>
        <v>1837.8200000000002</v>
      </c>
      <c r="T379" s="17">
        <f>R379-S379</f>
        <v>0</v>
      </c>
      <c r="U379" s="17"/>
      <c r="V379" s="20"/>
      <c r="W379" s="23"/>
      <c r="X379" s="23" t="s">
        <v>33</v>
      </c>
    </row>
    <row r="380" spans="1:24" x14ac:dyDescent="0.25">
      <c r="A380" s="21">
        <v>45213</v>
      </c>
      <c r="B380" s="22" t="s">
        <v>885</v>
      </c>
      <c r="C380" s="22" t="s">
        <v>886</v>
      </c>
      <c r="D380" s="22" t="s">
        <v>140</v>
      </c>
      <c r="E380" s="22">
        <v>714</v>
      </c>
      <c r="F380" s="23" t="s">
        <v>45</v>
      </c>
      <c r="G380" s="23" t="s">
        <v>29</v>
      </c>
      <c r="H380" s="23" t="s">
        <v>38</v>
      </c>
      <c r="I380" s="23" t="s">
        <v>39</v>
      </c>
      <c r="J380" s="15">
        <v>44.48</v>
      </c>
      <c r="K380" s="15">
        <v>25</v>
      </c>
      <c r="L380" s="15">
        <v>1.7791999999999999</v>
      </c>
      <c r="M380" s="15" t="s">
        <v>32</v>
      </c>
      <c r="N380" s="15">
        <v>70</v>
      </c>
      <c r="O380" s="17">
        <f>K380*N380</f>
        <v>1750</v>
      </c>
      <c r="P380" s="17">
        <v>0</v>
      </c>
      <c r="Q380" s="17">
        <f>J380*P380</f>
        <v>0</v>
      </c>
      <c r="R380" s="17">
        <f>+O380-Q380</f>
        <v>1750</v>
      </c>
      <c r="S380" s="17">
        <f>R380*0</f>
        <v>0</v>
      </c>
      <c r="T380" s="17">
        <f t="shared" ref="T380" si="363">R380-S380</f>
        <v>1750</v>
      </c>
      <c r="U380" s="17"/>
      <c r="V380" s="20"/>
      <c r="W380" s="23"/>
      <c r="X380" s="23" t="s">
        <v>33</v>
      </c>
    </row>
    <row r="381" spans="1:24" x14ac:dyDescent="0.25">
      <c r="A381" s="21">
        <v>45213</v>
      </c>
      <c r="B381" s="22" t="s">
        <v>887</v>
      </c>
      <c r="C381" s="22" t="s">
        <v>888</v>
      </c>
      <c r="D381" s="22" t="s">
        <v>118</v>
      </c>
      <c r="E381" s="22"/>
      <c r="F381" s="23" t="s">
        <v>155</v>
      </c>
      <c r="G381" s="23" t="s">
        <v>29</v>
      </c>
      <c r="H381" s="23" t="s">
        <v>288</v>
      </c>
      <c r="I381" s="23" t="s">
        <v>289</v>
      </c>
      <c r="J381" s="15">
        <v>41.34</v>
      </c>
      <c r="K381" s="15">
        <v>28</v>
      </c>
      <c r="L381" s="15">
        <v>1.4764285714285716</v>
      </c>
      <c r="M381" s="15">
        <v>92</v>
      </c>
      <c r="N381" s="15" t="s">
        <v>75</v>
      </c>
      <c r="O381" s="16">
        <f t="shared" ref="O381" si="364">J381*M381</f>
        <v>3803.28</v>
      </c>
      <c r="P381" s="17">
        <v>43</v>
      </c>
      <c r="Q381" s="17">
        <f t="shared" ref="Q381" si="365">J381*P381</f>
        <v>1777.6200000000001</v>
      </c>
      <c r="R381" s="17">
        <f>+O381-Q381</f>
        <v>2025.66</v>
      </c>
      <c r="S381" s="17">
        <f t="shared" ref="S381" si="366">+R381*1</f>
        <v>2025.66</v>
      </c>
      <c r="T381" s="17">
        <f>+R381-S381</f>
        <v>0</v>
      </c>
      <c r="U381" s="17">
        <f>J381*40</f>
        <v>1653.6000000000001</v>
      </c>
      <c r="V381" s="20"/>
      <c r="W381" s="23" t="s">
        <v>106</v>
      </c>
      <c r="X381" s="23" t="s">
        <v>362</v>
      </c>
    </row>
    <row r="382" spans="1:24" x14ac:dyDescent="0.25">
      <c r="A382" s="21">
        <v>45213</v>
      </c>
      <c r="B382" s="22" t="s">
        <v>889</v>
      </c>
      <c r="C382" s="22" t="s">
        <v>890</v>
      </c>
      <c r="D382" s="22" t="s">
        <v>105</v>
      </c>
      <c r="E382" s="22"/>
      <c r="F382" s="23" t="s">
        <v>155</v>
      </c>
      <c r="G382" s="23" t="s">
        <v>29</v>
      </c>
      <c r="H382" s="23" t="s">
        <v>43</v>
      </c>
      <c r="I382" s="23" t="s">
        <v>44</v>
      </c>
      <c r="J382" s="15">
        <v>40.659999999999997</v>
      </c>
      <c r="K382" s="15">
        <v>28</v>
      </c>
      <c r="L382" s="15">
        <v>1.452142857142857</v>
      </c>
      <c r="M382" s="15">
        <v>90</v>
      </c>
      <c r="N382" s="15" t="s">
        <v>75</v>
      </c>
      <c r="O382" s="16">
        <f>J382*M382</f>
        <v>3659.3999999999996</v>
      </c>
      <c r="P382" s="17">
        <v>43</v>
      </c>
      <c r="Q382" s="17">
        <f>J382*P382</f>
        <v>1748.3799999999999</v>
      </c>
      <c r="R382" s="17">
        <f>+O382-Q382</f>
        <v>1911.0199999999998</v>
      </c>
      <c r="S382" s="17">
        <f>+R382*1</f>
        <v>1911.0199999999998</v>
      </c>
      <c r="T382" s="17">
        <f>+R382-S382</f>
        <v>0</v>
      </c>
      <c r="U382" s="17">
        <f>J382*40</f>
        <v>1626.3999999999999</v>
      </c>
      <c r="V382" s="20"/>
      <c r="W382" s="23" t="s">
        <v>106</v>
      </c>
      <c r="X382" s="23" t="s">
        <v>362</v>
      </c>
    </row>
    <row r="383" spans="1:24" x14ac:dyDescent="0.25">
      <c r="A383" s="21">
        <v>45213</v>
      </c>
      <c r="B383" s="22" t="s">
        <v>891</v>
      </c>
      <c r="C383" s="22" t="s">
        <v>892</v>
      </c>
      <c r="D383" s="22" t="s">
        <v>128</v>
      </c>
      <c r="E383" s="22"/>
      <c r="F383" s="23" t="s">
        <v>155</v>
      </c>
      <c r="G383" s="23" t="s">
        <v>29</v>
      </c>
      <c r="H383" s="23" t="s">
        <v>38</v>
      </c>
      <c r="I383" s="23" t="s">
        <v>39</v>
      </c>
      <c r="J383" s="15">
        <v>43.6</v>
      </c>
      <c r="K383" s="15">
        <v>25</v>
      </c>
      <c r="L383" s="15">
        <v>1.744</v>
      </c>
      <c r="M383" s="15">
        <v>88</v>
      </c>
      <c r="N383" s="15" t="s">
        <v>75</v>
      </c>
      <c r="O383" s="16">
        <f t="shared" ref="O383" si="367">J383*M383</f>
        <v>3836.8</v>
      </c>
      <c r="P383" s="17">
        <v>43</v>
      </c>
      <c r="Q383" s="17">
        <f t="shared" ref="Q383" si="368">J383*P383</f>
        <v>1874.8</v>
      </c>
      <c r="R383" s="17">
        <f t="shared" ref="R383" si="369">+O383-Q383</f>
        <v>1962.0000000000002</v>
      </c>
      <c r="S383" s="17">
        <f t="shared" ref="S383" si="370">+R383*1</f>
        <v>1962.0000000000002</v>
      </c>
      <c r="T383" s="17">
        <f>+R383-S383</f>
        <v>0</v>
      </c>
      <c r="U383" s="17">
        <f>J383*40</f>
        <v>1744</v>
      </c>
      <c r="V383" s="20"/>
      <c r="W383" s="23" t="s">
        <v>106</v>
      </c>
      <c r="X383" s="23" t="s">
        <v>362</v>
      </c>
    </row>
    <row r="384" spans="1:24" x14ac:dyDescent="0.25">
      <c r="A384" s="21">
        <v>45213</v>
      </c>
      <c r="B384" s="22" t="s">
        <v>893</v>
      </c>
      <c r="C384" s="22" t="s">
        <v>894</v>
      </c>
      <c r="D384" s="22" t="s">
        <v>100</v>
      </c>
      <c r="E384" s="22" t="s">
        <v>27</v>
      </c>
      <c r="F384" s="23" t="s">
        <v>28</v>
      </c>
      <c r="G384" s="23" t="s">
        <v>29</v>
      </c>
      <c r="H384" s="23" t="s">
        <v>38</v>
      </c>
      <c r="I384" s="23" t="s">
        <v>39</v>
      </c>
      <c r="J384" s="15">
        <v>6.82</v>
      </c>
      <c r="K384" s="15">
        <v>4</v>
      </c>
      <c r="L384" s="15">
        <v>1.7050000000000001</v>
      </c>
      <c r="M384" s="15">
        <v>45</v>
      </c>
      <c r="N384" s="15" t="s">
        <v>75</v>
      </c>
      <c r="O384" s="17">
        <f>+J384*M384</f>
        <v>306.90000000000003</v>
      </c>
      <c r="P384" s="17">
        <v>0</v>
      </c>
      <c r="Q384" s="17">
        <f>+J384*P384</f>
        <v>0</v>
      </c>
      <c r="R384" s="17">
        <f>+O384-Q384</f>
        <v>306.90000000000003</v>
      </c>
      <c r="S384" s="17">
        <f>R384*0</f>
        <v>0</v>
      </c>
      <c r="T384" s="17">
        <f t="shared" ref="T384" si="371">R384-S384</f>
        <v>306.90000000000003</v>
      </c>
      <c r="U384" s="17"/>
      <c r="V384" s="20"/>
      <c r="W384" s="23"/>
      <c r="X384" s="23" t="s">
        <v>33</v>
      </c>
    </row>
    <row r="385" spans="1:24" x14ac:dyDescent="0.25">
      <c r="A385" s="21">
        <v>45213</v>
      </c>
      <c r="B385" s="22" t="s">
        <v>895</v>
      </c>
      <c r="C385" s="22" t="s">
        <v>896</v>
      </c>
      <c r="D385" s="22" t="s">
        <v>109</v>
      </c>
      <c r="E385" s="22">
        <v>373</v>
      </c>
      <c r="F385" s="23" t="s">
        <v>37</v>
      </c>
      <c r="G385" s="23" t="s">
        <v>29</v>
      </c>
      <c r="H385" s="23" t="s">
        <v>38</v>
      </c>
      <c r="I385" s="23" t="s">
        <v>39</v>
      </c>
      <c r="J385" s="15">
        <v>39.24</v>
      </c>
      <c r="K385" s="15">
        <v>25</v>
      </c>
      <c r="L385" s="15">
        <v>1.5696000000000001</v>
      </c>
      <c r="M385" s="15">
        <v>43</v>
      </c>
      <c r="N385" s="15" t="s">
        <v>32</v>
      </c>
      <c r="O385" s="17">
        <f>J385*M385</f>
        <v>1687.3200000000002</v>
      </c>
      <c r="P385" s="17">
        <v>0</v>
      </c>
      <c r="Q385" s="17">
        <f>J385*P385</f>
        <v>0</v>
      </c>
      <c r="R385" s="17">
        <f>O385-Q385</f>
        <v>1687.3200000000002</v>
      </c>
      <c r="S385" s="17">
        <f>R385*1</f>
        <v>1687.3200000000002</v>
      </c>
      <c r="T385" s="17">
        <f>R385-S385</f>
        <v>0</v>
      </c>
      <c r="U385" s="20"/>
      <c r="V385" s="20"/>
      <c r="W385" s="23"/>
      <c r="X385" s="23" t="s">
        <v>33</v>
      </c>
    </row>
    <row r="386" spans="1:24" x14ac:dyDescent="0.25">
      <c r="A386" s="21">
        <v>45213</v>
      </c>
      <c r="B386" s="22" t="s">
        <v>897</v>
      </c>
      <c r="C386" s="22" t="s">
        <v>898</v>
      </c>
      <c r="D386" s="22" t="s">
        <v>82</v>
      </c>
      <c r="E386" s="22">
        <v>1693</v>
      </c>
      <c r="F386" s="23" t="s">
        <v>85</v>
      </c>
      <c r="G386" s="23" t="s">
        <v>29</v>
      </c>
      <c r="H386" s="23" t="s">
        <v>43</v>
      </c>
      <c r="I386" s="23" t="s">
        <v>44</v>
      </c>
      <c r="J386" s="15">
        <v>38.659999999999997</v>
      </c>
      <c r="K386" s="15">
        <v>25</v>
      </c>
      <c r="L386" s="15">
        <v>1.5463999999999998</v>
      </c>
      <c r="M386" s="15" t="s">
        <v>32</v>
      </c>
      <c r="N386" s="15">
        <v>70</v>
      </c>
      <c r="O386" s="16">
        <f>+K386*N386</f>
        <v>1750</v>
      </c>
      <c r="P386" s="17">
        <v>0</v>
      </c>
      <c r="Q386" s="17">
        <f>+K386*P386</f>
        <v>0</v>
      </c>
      <c r="R386" s="17">
        <f t="shared" ref="R386:R393" si="372">+O386-Q386</f>
        <v>1750</v>
      </c>
      <c r="S386" s="17">
        <f>+R386*0</f>
        <v>0</v>
      </c>
      <c r="T386" s="17">
        <f>+R386-S386</f>
        <v>1750</v>
      </c>
      <c r="U386" s="17"/>
      <c r="V386" s="20"/>
      <c r="W386" s="23"/>
      <c r="X386" s="23" t="s">
        <v>33</v>
      </c>
    </row>
    <row r="387" spans="1:24" x14ac:dyDescent="0.25">
      <c r="A387" s="21">
        <v>45213</v>
      </c>
      <c r="B387" s="22" t="s">
        <v>899</v>
      </c>
      <c r="C387" s="22" t="s">
        <v>900</v>
      </c>
      <c r="D387" s="22" t="s">
        <v>626</v>
      </c>
      <c r="E387" s="22" t="s">
        <v>27</v>
      </c>
      <c r="F387" s="23" t="s">
        <v>28</v>
      </c>
      <c r="G387" s="23" t="s">
        <v>29</v>
      </c>
      <c r="H387" s="23" t="s">
        <v>38</v>
      </c>
      <c r="I387" s="23" t="s">
        <v>39</v>
      </c>
      <c r="J387" s="15">
        <v>15.84</v>
      </c>
      <c r="K387" s="15">
        <v>9.5</v>
      </c>
      <c r="L387" s="15">
        <v>1.6673684210526316</v>
      </c>
      <c r="M387" s="15">
        <v>45</v>
      </c>
      <c r="N387" s="15" t="s">
        <v>75</v>
      </c>
      <c r="O387" s="17">
        <f>+J387*M387</f>
        <v>712.8</v>
      </c>
      <c r="P387" s="17">
        <v>0</v>
      </c>
      <c r="Q387" s="17">
        <f>+J387*P387</f>
        <v>0</v>
      </c>
      <c r="R387" s="17">
        <f t="shared" si="372"/>
        <v>712.8</v>
      </c>
      <c r="S387" s="17">
        <f>R387*0</f>
        <v>0</v>
      </c>
      <c r="T387" s="17">
        <f t="shared" ref="T387:T391" si="373">R387-S387</f>
        <v>712.8</v>
      </c>
      <c r="U387" s="20"/>
      <c r="V387" s="20"/>
      <c r="W387" s="23"/>
      <c r="X387" s="23" t="s">
        <v>33</v>
      </c>
    </row>
    <row r="388" spans="1:24" x14ac:dyDescent="0.25">
      <c r="A388" s="21">
        <v>45213</v>
      </c>
      <c r="B388" s="22" t="s">
        <v>901</v>
      </c>
      <c r="C388" s="22" t="s">
        <v>902</v>
      </c>
      <c r="D388" s="22" t="s">
        <v>95</v>
      </c>
      <c r="E388" s="22" t="s">
        <v>27</v>
      </c>
      <c r="F388" s="23" t="s">
        <v>28</v>
      </c>
      <c r="G388" s="23" t="s">
        <v>29</v>
      </c>
      <c r="H388" s="23" t="s">
        <v>38</v>
      </c>
      <c r="I388" s="23" t="s">
        <v>39</v>
      </c>
      <c r="J388" s="15">
        <v>10.18</v>
      </c>
      <c r="K388" s="15">
        <v>6</v>
      </c>
      <c r="L388" s="15">
        <v>1.6966666666666665</v>
      </c>
      <c r="M388" s="15">
        <v>45</v>
      </c>
      <c r="N388" s="15" t="s">
        <v>75</v>
      </c>
      <c r="O388" s="17">
        <f>+J388*M388</f>
        <v>458.09999999999997</v>
      </c>
      <c r="P388" s="17">
        <v>0</v>
      </c>
      <c r="Q388" s="17">
        <f>+J388*P388</f>
        <v>0</v>
      </c>
      <c r="R388" s="17">
        <f t="shared" si="372"/>
        <v>458.09999999999997</v>
      </c>
      <c r="S388" s="17">
        <f>R388*0</f>
        <v>0</v>
      </c>
      <c r="T388" s="17">
        <f t="shared" si="373"/>
        <v>458.09999999999997</v>
      </c>
      <c r="U388" s="17"/>
      <c r="V388" s="20"/>
      <c r="W388" s="23"/>
      <c r="X388" s="23" t="s">
        <v>33</v>
      </c>
    </row>
    <row r="389" spans="1:24" x14ac:dyDescent="0.25">
      <c r="A389" s="21">
        <v>45213</v>
      </c>
      <c r="B389" s="22" t="s">
        <v>903</v>
      </c>
      <c r="C389" s="22" t="s">
        <v>904</v>
      </c>
      <c r="D389" s="22" t="s">
        <v>78</v>
      </c>
      <c r="E389" s="22" t="s">
        <v>27</v>
      </c>
      <c r="F389" s="23" t="s">
        <v>28</v>
      </c>
      <c r="G389" s="23" t="s">
        <v>29</v>
      </c>
      <c r="H389" s="23" t="s">
        <v>38</v>
      </c>
      <c r="I389" s="23" t="s">
        <v>39</v>
      </c>
      <c r="J389" s="15">
        <v>44.62</v>
      </c>
      <c r="K389" s="15">
        <v>25</v>
      </c>
      <c r="L389" s="15">
        <v>1.7847999999999999</v>
      </c>
      <c r="M389" s="15">
        <v>45</v>
      </c>
      <c r="N389" s="15" t="s">
        <v>75</v>
      </c>
      <c r="O389" s="17">
        <f>+J389*M389</f>
        <v>2007.8999999999999</v>
      </c>
      <c r="P389" s="17">
        <v>0</v>
      </c>
      <c r="Q389" s="17">
        <f>+J389*P389</f>
        <v>0</v>
      </c>
      <c r="R389" s="17">
        <f t="shared" si="372"/>
        <v>2007.8999999999999</v>
      </c>
      <c r="S389" s="17">
        <f>R389*0</f>
        <v>0</v>
      </c>
      <c r="T389" s="17">
        <f t="shared" si="373"/>
        <v>2007.8999999999999</v>
      </c>
      <c r="U389" s="17"/>
      <c r="V389" s="20"/>
      <c r="W389" s="23" t="s">
        <v>79</v>
      </c>
      <c r="X389" s="23" t="s">
        <v>33</v>
      </c>
    </row>
    <row r="390" spans="1:24" x14ac:dyDescent="0.25">
      <c r="A390" s="21">
        <v>45213</v>
      </c>
      <c r="B390" s="22" t="s">
        <v>905</v>
      </c>
      <c r="C390" s="22" t="s">
        <v>906</v>
      </c>
      <c r="D390" s="22" t="s">
        <v>626</v>
      </c>
      <c r="E390" s="22" t="s">
        <v>27</v>
      </c>
      <c r="F390" s="23" t="s">
        <v>28</v>
      </c>
      <c r="G390" s="23" t="s">
        <v>29</v>
      </c>
      <c r="H390" s="23" t="s">
        <v>38</v>
      </c>
      <c r="I390" s="23" t="s">
        <v>39</v>
      </c>
      <c r="J390" s="15">
        <v>16.18</v>
      </c>
      <c r="K390" s="15">
        <v>10</v>
      </c>
      <c r="L390" s="15">
        <v>1.6179999999999999</v>
      </c>
      <c r="M390" s="15">
        <v>45</v>
      </c>
      <c r="N390" s="15" t="s">
        <v>75</v>
      </c>
      <c r="O390" s="17">
        <f>+J390*M390</f>
        <v>728.1</v>
      </c>
      <c r="P390" s="17">
        <v>0</v>
      </c>
      <c r="Q390" s="17">
        <f>+J390*P390</f>
        <v>0</v>
      </c>
      <c r="R390" s="17">
        <f t="shared" si="372"/>
        <v>728.1</v>
      </c>
      <c r="S390" s="17">
        <f>R390*0</f>
        <v>0</v>
      </c>
      <c r="T390" s="17">
        <f t="shared" si="373"/>
        <v>728.1</v>
      </c>
      <c r="U390" s="17"/>
      <c r="V390" s="20"/>
      <c r="W390" s="23"/>
      <c r="X390" s="23" t="s">
        <v>33</v>
      </c>
    </row>
    <row r="391" spans="1:24" x14ac:dyDescent="0.25">
      <c r="A391" s="21">
        <v>45213</v>
      </c>
      <c r="B391" s="22" t="s">
        <v>907</v>
      </c>
      <c r="C391" s="22" t="s">
        <v>908</v>
      </c>
      <c r="D391" s="22" t="s">
        <v>48</v>
      </c>
      <c r="E391" s="22" t="s">
        <v>27</v>
      </c>
      <c r="F391" s="23" t="s">
        <v>28</v>
      </c>
      <c r="G391" s="23" t="s">
        <v>29</v>
      </c>
      <c r="H391" s="23" t="s">
        <v>38</v>
      </c>
      <c r="I391" s="23" t="s">
        <v>39</v>
      </c>
      <c r="J391" s="15">
        <v>43.56</v>
      </c>
      <c r="K391" s="15">
        <v>25</v>
      </c>
      <c r="L391" s="15">
        <v>1.7424000000000002</v>
      </c>
      <c r="M391" s="15">
        <v>45</v>
      </c>
      <c r="N391" s="15" t="s">
        <v>75</v>
      </c>
      <c r="O391" s="17">
        <f>+J391*M391</f>
        <v>1960.2</v>
      </c>
      <c r="P391" s="17">
        <v>0</v>
      </c>
      <c r="Q391" s="17">
        <f>+J391*P391</f>
        <v>0</v>
      </c>
      <c r="R391" s="17">
        <f t="shared" si="372"/>
        <v>1960.2</v>
      </c>
      <c r="S391" s="17">
        <f>R391*0</f>
        <v>0</v>
      </c>
      <c r="T391" s="17">
        <f t="shared" si="373"/>
        <v>1960.2</v>
      </c>
      <c r="U391" s="17"/>
      <c r="V391" s="20"/>
      <c r="W391" s="23" t="s">
        <v>51</v>
      </c>
      <c r="X391" s="23" t="s">
        <v>33</v>
      </c>
    </row>
    <row r="392" spans="1:24" x14ac:dyDescent="0.25">
      <c r="A392" s="21">
        <v>45213</v>
      </c>
      <c r="B392" s="22" t="s">
        <v>909</v>
      </c>
      <c r="C392" s="22" t="s">
        <v>910</v>
      </c>
      <c r="D392" s="22" t="s">
        <v>71</v>
      </c>
      <c r="E392" s="22" t="s">
        <v>27</v>
      </c>
      <c r="F392" s="23" t="s">
        <v>28</v>
      </c>
      <c r="G392" s="23" t="s">
        <v>29</v>
      </c>
      <c r="H392" s="23" t="s">
        <v>30</v>
      </c>
      <c r="I392" s="23" t="s">
        <v>31</v>
      </c>
      <c r="J392" s="15">
        <v>36.58</v>
      </c>
      <c r="K392" s="15">
        <v>25</v>
      </c>
      <c r="L392" s="15">
        <v>1.4631999999999998</v>
      </c>
      <c r="M392" s="15">
        <f>33/1.2</f>
        <v>27.5</v>
      </c>
      <c r="N392" s="15" t="s">
        <v>32</v>
      </c>
      <c r="O392" s="16">
        <f t="shared" ref="O392:O393" si="374">+J392*M392</f>
        <v>1005.9499999999999</v>
      </c>
      <c r="P392" s="17">
        <v>0</v>
      </c>
      <c r="Q392" s="17">
        <f t="shared" ref="Q392:Q393" si="375">+J392*P392</f>
        <v>0</v>
      </c>
      <c r="R392" s="17">
        <f t="shared" si="372"/>
        <v>1005.9499999999999</v>
      </c>
      <c r="S392" s="17">
        <f>+R392*1</f>
        <v>1005.9499999999999</v>
      </c>
      <c r="T392" s="17">
        <f>+R392-S392</f>
        <v>0</v>
      </c>
      <c r="U392" s="17"/>
      <c r="V392" s="20"/>
      <c r="W392" s="23" t="s">
        <v>51</v>
      </c>
      <c r="X392" s="23" t="s">
        <v>33</v>
      </c>
    </row>
    <row r="393" spans="1:24" x14ac:dyDescent="0.25">
      <c r="A393" s="21">
        <v>45213</v>
      </c>
      <c r="B393" s="22" t="s">
        <v>911</v>
      </c>
      <c r="C393" s="22" t="s">
        <v>912</v>
      </c>
      <c r="D393" s="22" t="s">
        <v>913</v>
      </c>
      <c r="E393" s="22" t="s">
        <v>27</v>
      </c>
      <c r="F393" s="23" t="s">
        <v>28</v>
      </c>
      <c r="G393" s="23" t="s">
        <v>29</v>
      </c>
      <c r="H393" s="23" t="s">
        <v>43</v>
      </c>
      <c r="I393" s="23" t="s">
        <v>44</v>
      </c>
      <c r="J393" s="15">
        <v>38.64</v>
      </c>
      <c r="K393" s="15">
        <v>25</v>
      </c>
      <c r="L393" s="15">
        <v>1.5456000000000001</v>
      </c>
      <c r="M393" s="15">
        <f>46/1.2</f>
        <v>38.333333333333336</v>
      </c>
      <c r="N393" s="15" t="s">
        <v>32</v>
      </c>
      <c r="O393" s="16">
        <f t="shared" si="374"/>
        <v>1481.2</v>
      </c>
      <c r="P393" s="17">
        <v>0</v>
      </c>
      <c r="Q393" s="17">
        <f t="shared" si="375"/>
        <v>0</v>
      </c>
      <c r="R393" s="17">
        <f t="shared" si="372"/>
        <v>1481.2</v>
      </c>
      <c r="S393" s="17">
        <f>+R393*1</f>
        <v>1481.2</v>
      </c>
      <c r="T393" s="17">
        <f>+R393-S393</f>
        <v>0</v>
      </c>
      <c r="U393" s="17"/>
      <c r="V393" s="20"/>
      <c r="W393" s="23" t="s">
        <v>51</v>
      </c>
      <c r="X393" s="23" t="s">
        <v>33</v>
      </c>
    </row>
    <row r="394" spans="1:24" x14ac:dyDescent="0.25">
      <c r="A394" s="21">
        <v>45213</v>
      </c>
      <c r="B394" s="22" t="s">
        <v>914</v>
      </c>
      <c r="C394" s="22" t="s">
        <v>915</v>
      </c>
      <c r="D394" s="22" t="s">
        <v>626</v>
      </c>
      <c r="E394" s="22" t="s">
        <v>27</v>
      </c>
      <c r="F394" s="23" t="s">
        <v>28</v>
      </c>
      <c r="G394" s="23" t="s">
        <v>29</v>
      </c>
      <c r="H394" s="23" t="s">
        <v>38</v>
      </c>
      <c r="I394" s="23" t="s">
        <v>39</v>
      </c>
      <c r="J394" s="15">
        <v>2.12</v>
      </c>
      <c r="K394" s="15">
        <v>1.5</v>
      </c>
      <c r="L394" s="15">
        <v>1.4133333333333333</v>
      </c>
      <c r="M394" s="15">
        <v>45</v>
      </c>
      <c r="N394" s="15" t="s">
        <v>75</v>
      </c>
      <c r="O394" s="17">
        <f>+J394*M394</f>
        <v>95.4</v>
      </c>
      <c r="P394" s="17">
        <v>0</v>
      </c>
      <c r="Q394" s="17">
        <f>+J394*P394</f>
        <v>0</v>
      </c>
      <c r="R394" s="17">
        <f>+O394-Q394</f>
        <v>95.4</v>
      </c>
      <c r="S394" s="17">
        <f>R394*0</f>
        <v>0</v>
      </c>
      <c r="T394" s="17">
        <f t="shared" ref="T394" si="376">R394-S394</f>
        <v>95.4</v>
      </c>
      <c r="U394" s="17"/>
      <c r="V394" s="20"/>
      <c r="W394" s="23"/>
      <c r="X394" s="23" t="s">
        <v>33</v>
      </c>
    </row>
    <row r="395" spans="1:24" x14ac:dyDescent="0.25">
      <c r="A395" s="21">
        <v>45213</v>
      </c>
      <c r="B395" s="22" t="s">
        <v>916</v>
      </c>
      <c r="C395" s="22" t="s">
        <v>917</v>
      </c>
      <c r="D395" s="22" t="s">
        <v>200</v>
      </c>
      <c r="E395" s="22"/>
      <c r="F395" s="23" t="s">
        <v>181</v>
      </c>
      <c r="G395" s="23" t="s">
        <v>29</v>
      </c>
      <c r="H395" s="23" t="s">
        <v>30</v>
      </c>
      <c r="I395" s="23" t="s">
        <v>31</v>
      </c>
      <c r="J395" s="15">
        <v>40.08</v>
      </c>
      <c r="K395" s="15">
        <v>27</v>
      </c>
      <c r="L395" s="15">
        <v>1.4844444444444445</v>
      </c>
      <c r="M395" s="15">
        <v>83</v>
      </c>
      <c r="N395" s="15" t="s">
        <v>32</v>
      </c>
      <c r="O395" s="16">
        <f>J395*M395</f>
        <v>3326.64</v>
      </c>
      <c r="P395" s="17">
        <v>40</v>
      </c>
      <c r="Q395" s="17">
        <f>J395*P395</f>
        <v>1603.1999999999998</v>
      </c>
      <c r="R395" s="17">
        <f>O395-Q395</f>
        <v>1723.44</v>
      </c>
      <c r="S395" s="17">
        <f t="shared" ref="S395" si="377">R395*1</f>
        <v>1723.44</v>
      </c>
      <c r="T395" s="17">
        <f>R395-S395</f>
        <v>0</v>
      </c>
      <c r="U395" s="17">
        <f>J395*36</f>
        <v>1442.8799999999999</v>
      </c>
      <c r="V395" s="20"/>
      <c r="W395" s="23" t="s">
        <v>58</v>
      </c>
      <c r="X395" s="23" t="s">
        <v>182</v>
      </c>
    </row>
    <row r="396" spans="1:24" x14ac:dyDescent="0.25">
      <c r="A396" s="21">
        <v>45213</v>
      </c>
      <c r="B396" s="22" t="s">
        <v>918</v>
      </c>
      <c r="C396" s="22" t="s">
        <v>919</v>
      </c>
      <c r="D396" s="22" t="s">
        <v>359</v>
      </c>
      <c r="E396" s="22">
        <v>1711</v>
      </c>
      <c r="F396" s="23" t="s">
        <v>85</v>
      </c>
      <c r="G396" s="23" t="s">
        <v>29</v>
      </c>
      <c r="H396" s="23" t="s">
        <v>38</v>
      </c>
      <c r="I396" s="23" t="s">
        <v>39</v>
      </c>
      <c r="J396" s="15">
        <v>44.24</v>
      </c>
      <c r="K396" s="15">
        <v>25</v>
      </c>
      <c r="L396" s="15">
        <v>1.7696000000000001</v>
      </c>
      <c r="M396" s="15" t="s">
        <v>32</v>
      </c>
      <c r="N396" s="15">
        <v>70</v>
      </c>
      <c r="O396" s="16">
        <f>+K396*N396</f>
        <v>1750</v>
      </c>
      <c r="P396" s="17">
        <v>0</v>
      </c>
      <c r="Q396" s="17">
        <f>+K396*P396</f>
        <v>0</v>
      </c>
      <c r="R396" s="17">
        <f>+O396-Q396</f>
        <v>1750</v>
      </c>
      <c r="S396" s="17">
        <f>+R396*0</f>
        <v>0</v>
      </c>
      <c r="T396" s="17">
        <f>+R396-S396</f>
        <v>1750</v>
      </c>
      <c r="U396" s="17"/>
      <c r="V396" s="20"/>
      <c r="W396" s="23"/>
      <c r="X396" s="23" t="s">
        <v>33</v>
      </c>
    </row>
    <row r="397" spans="1:24" x14ac:dyDescent="0.25">
      <c r="A397" s="21">
        <v>45213</v>
      </c>
      <c r="B397" s="22" t="s">
        <v>920</v>
      </c>
      <c r="C397" s="22" t="s">
        <v>921</v>
      </c>
      <c r="D397" s="22" t="s">
        <v>36</v>
      </c>
      <c r="E397" s="22">
        <v>374</v>
      </c>
      <c r="F397" s="23" t="s">
        <v>37</v>
      </c>
      <c r="G397" s="23" t="s">
        <v>29</v>
      </c>
      <c r="H397" s="23" t="s">
        <v>38</v>
      </c>
      <c r="I397" s="23" t="s">
        <v>39</v>
      </c>
      <c r="J397" s="15">
        <v>43.42</v>
      </c>
      <c r="K397" s="15">
        <v>25</v>
      </c>
      <c r="L397" s="15">
        <v>1.7368000000000001</v>
      </c>
      <c r="M397" s="15">
        <v>43</v>
      </c>
      <c r="N397" s="15" t="s">
        <v>32</v>
      </c>
      <c r="O397" s="17">
        <f>J397*M397</f>
        <v>1867.0600000000002</v>
      </c>
      <c r="P397" s="17">
        <v>0</v>
      </c>
      <c r="Q397" s="17">
        <f>J397*P397</f>
        <v>0</v>
      </c>
      <c r="R397" s="17">
        <f>O397-Q397</f>
        <v>1867.0600000000002</v>
      </c>
      <c r="S397" s="17">
        <f>R397*1</f>
        <v>1867.0600000000002</v>
      </c>
      <c r="T397" s="17">
        <f>R397-S397</f>
        <v>0</v>
      </c>
      <c r="U397" s="17"/>
      <c r="V397" s="20"/>
      <c r="W397" s="23"/>
      <c r="X397" s="23" t="s">
        <v>33</v>
      </c>
    </row>
    <row r="398" spans="1:24" x14ac:dyDescent="0.25">
      <c r="A398" s="21">
        <v>45213</v>
      </c>
      <c r="B398" s="22" t="s">
        <v>922</v>
      </c>
      <c r="C398" s="22" t="s">
        <v>923</v>
      </c>
      <c r="D398" s="22" t="s">
        <v>626</v>
      </c>
      <c r="E398" s="22" t="s">
        <v>27</v>
      </c>
      <c r="F398" s="23" t="s">
        <v>28</v>
      </c>
      <c r="G398" s="23" t="s">
        <v>29</v>
      </c>
      <c r="H398" s="23" t="s">
        <v>38</v>
      </c>
      <c r="I398" s="23" t="s">
        <v>39</v>
      </c>
      <c r="J398" s="15">
        <v>16</v>
      </c>
      <c r="K398" s="15">
        <v>10</v>
      </c>
      <c r="L398" s="15">
        <v>1.6</v>
      </c>
      <c r="M398" s="15">
        <v>45</v>
      </c>
      <c r="N398" s="15" t="s">
        <v>75</v>
      </c>
      <c r="O398" s="17">
        <f>+J398*M398</f>
        <v>720</v>
      </c>
      <c r="P398" s="17">
        <v>0</v>
      </c>
      <c r="Q398" s="17">
        <f>+J398*P398</f>
        <v>0</v>
      </c>
      <c r="R398" s="17">
        <f>+O398-Q398</f>
        <v>720</v>
      </c>
      <c r="S398" s="17">
        <f>R398*0</f>
        <v>0</v>
      </c>
      <c r="T398" s="17">
        <f t="shared" ref="T398" si="378">R398-S398</f>
        <v>720</v>
      </c>
      <c r="U398" s="17"/>
      <c r="V398" s="20"/>
      <c r="W398" s="23"/>
      <c r="X398" s="23" t="s">
        <v>33</v>
      </c>
    </row>
    <row r="399" spans="1:24" x14ac:dyDescent="0.25">
      <c r="A399" s="21">
        <v>45213</v>
      </c>
      <c r="B399" s="22" t="s">
        <v>924</v>
      </c>
      <c r="C399" s="22" t="s">
        <v>925</v>
      </c>
      <c r="D399" s="22" t="s">
        <v>926</v>
      </c>
      <c r="E399" s="22"/>
      <c r="F399" s="23" t="s">
        <v>927</v>
      </c>
      <c r="G399" s="23" t="s">
        <v>29</v>
      </c>
      <c r="H399" s="23" t="s">
        <v>30</v>
      </c>
      <c r="I399" s="23" t="s">
        <v>31</v>
      </c>
      <c r="J399" s="15">
        <v>41.54</v>
      </c>
      <c r="K399" s="15">
        <v>28</v>
      </c>
      <c r="L399" s="15">
        <v>1.4835714285714285</v>
      </c>
      <c r="M399" s="15">
        <v>77</v>
      </c>
      <c r="N399" s="15" t="s">
        <v>75</v>
      </c>
      <c r="O399" s="17">
        <f>+J399*M399</f>
        <v>3198.58</v>
      </c>
      <c r="P399" s="17">
        <v>43</v>
      </c>
      <c r="Q399" s="17">
        <f>+J399*P399</f>
        <v>1786.22</v>
      </c>
      <c r="R399" s="17">
        <f>+O399-Q399</f>
        <v>1412.36</v>
      </c>
      <c r="S399" s="17">
        <f>+R399*1</f>
        <v>1412.36</v>
      </c>
      <c r="T399" s="17">
        <f>+R399-S399</f>
        <v>0</v>
      </c>
      <c r="U399" s="17">
        <f t="shared" ref="U399" si="379">J399*40</f>
        <v>1661.6</v>
      </c>
      <c r="V399" s="20"/>
      <c r="W399" s="23" t="s">
        <v>774</v>
      </c>
      <c r="X399" s="23" t="s">
        <v>928</v>
      </c>
    </row>
    <row r="400" spans="1:24" x14ac:dyDescent="0.25">
      <c r="A400" s="21">
        <v>45213</v>
      </c>
      <c r="B400" s="22" t="s">
        <v>929</v>
      </c>
      <c r="C400" s="22" t="s">
        <v>930</v>
      </c>
      <c r="D400" s="22" t="s">
        <v>42</v>
      </c>
      <c r="E400" s="22">
        <v>715</v>
      </c>
      <c r="F400" s="23" t="s">
        <v>45</v>
      </c>
      <c r="G400" s="23" t="s">
        <v>29</v>
      </c>
      <c r="H400" s="23" t="s">
        <v>38</v>
      </c>
      <c r="I400" s="23" t="s">
        <v>39</v>
      </c>
      <c r="J400" s="15">
        <v>42.5</v>
      </c>
      <c r="K400" s="15">
        <v>25</v>
      </c>
      <c r="L400" s="15">
        <v>1.7</v>
      </c>
      <c r="M400" s="15" t="s">
        <v>32</v>
      </c>
      <c r="N400" s="15">
        <v>70</v>
      </c>
      <c r="O400" s="17">
        <f>K400*N400</f>
        <v>1750</v>
      </c>
      <c r="P400" s="17">
        <v>0</v>
      </c>
      <c r="Q400" s="17">
        <f>J400*P400</f>
        <v>0</v>
      </c>
      <c r="R400" s="17">
        <f>+O400-Q400</f>
        <v>1750</v>
      </c>
      <c r="S400" s="17">
        <f>R400*0</f>
        <v>0</v>
      </c>
      <c r="T400" s="17">
        <f t="shared" ref="T400" si="380">R400-S400</f>
        <v>1750</v>
      </c>
      <c r="U400" s="17"/>
      <c r="V400" s="20"/>
      <c r="W400" s="23"/>
      <c r="X400" s="23" t="s">
        <v>33</v>
      </c>
    </row>
    <row r="401" spans="1:24" x14ac:dyDescent="0.25">
      <c r="A401" s="21">
        <v>45213</v>
      </c>
      <c r="B401" s="22" t="s">
        <v>931</v>
      </c>
      <c r="C401" s="22" t="s">
        <v>932</v>
      </c>
      <c r="D401" s="22" t="s">
        <v>109</v>
      </c>
      <c r="E401" s="22" t="s">
        <v>27</v>
      </c>
      <c r="F401" s="23" t="s">
        <v>28</v>
      </c>
      <c r="G401" s="23" t="s">
        <v>29</v>
      </c>
      <c r="H401" s="23" t="s">
        <v>43</v>
      </c>
      <c r="I401" s="23" t="s">
        <v>44</v>
      </c>
      <c r="J401" s="15">
        <v>36.68</v>
      </c>
      <c r="K401" s="15">
        <v>25</v>
      </c>
      <c r="L401" s="15">
        <v>1.4672000000000001</v>
      </c>
      <c r="M401" s="15">
        <f>46/1.2</f>
        <v>38.333333333333336</v>
      </c>
      <c r="N401" s="15" t="s">
        <v>32</v>
      </c>
      <c r="O401" s="16">
        <f t="shared" ref="O401" si="381">+J401*M401</f>
        <v>1406.0666666666668</v>
      </c>
      <c r="P401" s="17">
        <v>0</v>
      </c>
      <c r="Q401" s="17">
        <f t="shared" ref="Q401" si="382">+J401*P401</f>
        <v>0</v>
      </c>
      <c r="R401" s="17">
        <f t="shared" ref="R401" si="383">+O401-Q401</f>
        <v>1406.0666666666668</v>
      </c>
      <c r="S401" s="17">
        <f>+R401*1</f>
        <v>1406.0666666666668</v>
      </c>
      <c r="T401" s="17">
        <f>+R401-S401</f>
        <v>0</v>
      </c>
      <c r="U401" s="17"/>
      <c r="V401" s="20"/>
      <c r="W401" s="23" t="s">
        <v>51</v>
      </c>
      <c r="X401" s="23" t="s">
        <v>33</v>
      </c>
    </row>
    <row r="402" spans="1:24" x14ac:dyDescent="0.25">
      <c r="A402" s="21">
        <v>45213</v>
      </c>
      <c r="B402" s="22" t="s">
        <v>933</v>
      </c>
      <c r="C402" s="22" t="s">
        <v>934</v>
      </c>
      <c r="D402" s="22" t="s">
        <v>626</v>
      </c>
      <c r="E402" s="22" t="s">
        <v>27</v>
      </c>
      <c r="F402" s="23" t="s">
        <v>28</v>
      </c>
      <c r="G402" s="23" t="s">
        <v>29</v>
      </c>
      <c r="H402" s="23" t="s">
        <v>38</v>
      </c>
      <c r="I402" s="23" t="s">
        <v>39</v>
      </c>
      <c r="J402" s="15">
        <v>6.62</v>
      </c>
      <c r="K402" s="15">
        <v>4</v>
      </c>
      <c r="L402" s="15">
        <v>1.655</v>
      </c>
      <c r="M402" s="15">
        <v>45</v>
      </c>
      <c r="N402" s="15" t="s">
        <v>75</v>
      </c>
      <c r="O402" s="17">
        <f>+J402*M402</f>
        <v>297.89999999999998</v>
      </c>
      <c r="P402" s="17">
        <v>0</v>
      </c>
      <c r="Q402" s="17">
        <f>+J402*P402</f>
        <v>0</v>
      </c>
      <c r="R402" s="17">
        <f>+O402-Q402</f>
        <v>297.89999999999998</v>
      </c>
      <c r="S402" s="17">
        <f>R402*0</f>
        <v>0</v>
      </c>
      <c r="T402" s="17">
        <f t="shared" ref="T402:T404" si="384">R402-S402</f>
        <v>297.89999999999998</v>
      </c>
      <c r="U402" s="17"/>
      <c r="V402" s="20"/>
      <c r="W402" s="23"/>
      <c r="X402" s="23" t="s">
        <v>33</v>
      </c>
    </row>
    <row r="403" spans="1:24" x14ac:dyDescent="0.25">
      <c r="A403" s="21">
        <v>45213</v>
      </c>
      <c r="B403" s="22" t="s">
        <v>935</v>
      </c>
      <c r="C403" s="22" t="s">
        <v>936</v>
      </c>
      <c r="D403" s="22" t="s">
        <v>618</v>
      </c>
      <c r="E403" s="22" t="s">
        <v>27</v>
      </c>
      <c r="F403" s="23" t="s">
        <v>28</v>
      </c>
      <c r="G403" s="23" t="s">
        <v>29</v>
      </c>
      <c r="H403" s="23" t="s">
        <v>38</v>
      </c>
      <c r="I403" s="23" t="s">
        <v>39</v>
      </c>
      <c r="J403" s="15">
        <v>39.32</v>
      </c>
      <c r="K403" s="15">
        <v>25</v>
      </c>
      <c r="L403" s="15">
        <v>1.5728</v>
      </c>
      <c r="M403" s="15">
        <v>45</v>
      </c>
      <c r="N403" s="15" t="s">
        <v>75</v>
      </c>
      <c r="O403" s="17">
        <f>+J403*M403</f>
        <v>1769.4</v>
      </c>
      <c r="P403" s="17">
        <v>0</v>
      </c>
      <c r="Q403" s="17">
        <f>+J403*P403</f>
        <v>0</v>
      </c>
      <c r="R403" s="17">
        <f>+O403-Q403</f>
        <v>1769.4</v>
      </c>
      <c r="S403" s="17">
        <f>R403*0</f>
        <v>0</v>
      </c>
      <c r="T403" s="17">
        <f t="shared" si="384"/>
        <v>1769.4</v>
      </c>
      <c r="U403" s="17"/>
      <c r="V403" s="20"/>
      <c r="W403" s="23"/>
      <c r="X403" s="23" t="s">
        <v>33</v>
      </c>
    </row>
    <row r="404" spans="1:24" x14ac:dyDescent="0.25">
      <c r="A404" s="21">
        <v>45213</v>
      </c>
      <c r="B404" s="22" t="s">
        <v>937</v>
      </c>
      <c r="C404" s="22" t="s">
        <v>938</v>
      </c>
      <c r="D404" s="22" t="s">
        <v>626</v>
      </c>
      <c r="E404" s="22" t="s">
        <v>27</v>
      </c>
      <c r="F404" s="23" t="s">
        <v>28</v>
      </c>
      <c r="G404" s="23" t="s">
        <v>29</v>
      </c>
      <c r="H404" s="23" t="s">
        <v>38</v>
      </c>
      <c r="I404" s="23" t="s">
        <v>39</v>
      </c>
      <c r="J404" s="15">
        <v>12</v>
      </c>
      <c r="K404" s="15">
        <v>7</v>
      </c>
      <c r="L404" s="15">
        <v>1.7142857142857142</v>
      </c>
      <c r="M404" s="15">
        <v>45</v>
      </c>
      <c r="N404" s="15" t="s">
        <v>75</v>
      </c>
      <c r="O404" s="17">
        <f>+J404*M404</f>
        <v>540</v>
      </c>
      <c r="P404" s="17">
        <v>0</v>
      </c>
      <c r="Q404" s="17">
        <f>+J404*P404</f>
        <v>0</v>
      </c>
      <c r="R404" s="17">
        <f>+O404-Q404</f>
        <v>540</v>
      </c>
      <c r="S404" s="17">
        <f>R404*0</f>
        <v>0</v>
      </c>
      <c r="T404" s="17">
        <f t="shared" si="384"/>
        <v>540</v>
      </c>
      <c r="U404" s="17"/>
      <c r="V404" s="20"/>
      <c r="W404" s="23"/>
      <c r="X404" s="23" t="s">
        <v>33</v>
      </c>
    </row>
    <row r="405" spans="1:24" x14ac:dyDescent="0.25">
      <c r="A405" s="21">
        <v>45213</v>
      </c>
      <c r="B405" s="22" t="s">
        <v>939</v>
      </c>
      <c r="C405" s="22" t="s">
        <v>940</v>
      </c>
      <c r="D405" s="22" t="s">
        <v>61</v>
      </c>
      <c r="E405" s="22"/>
      <c r="F405" s="23" t="s">
        <v>181</v>
      </c>
      <c r="G405" s="23" t="s">
        <v>29</v>
      </c>
      <c r="H405" s="23" t="s">
        <v>43</v>
      </c>
      <c r="I405" s="23" t="s">
        <v>44</v>
      </c>
      <c r="J405" s="15">
        <v>41.28</v>
      </c>
      <c r="K405" s="15">
        <v>28</v>
      </c>
      <c r="L405" s="15">
        <v>1.4742857142857144</v>
      </c>
      <c r="M405" s="15">
        <v>91</v>
      </c>
      <c r="N405" s="15" t="s">
        <v>32</v>
      </c>
      <c r="O405" s="16">
        <f>J405*M405</f>
        <v>3756.48</v>
      </c>
      <c r="P405" s="17">
        <v>40</v>
      </c>
      <c r="Q405" s="17">
        <f>J405*P405</f>
        <v>1651.2</v>
      </c>
      <c r="R405" s="17">
        <f>O405-Q405</f>
        <v>2105.2799999999997</v>
      </c>
      <c r="S405" s="17">
        <f t="shared" ref="S405" si="385">R405*1</f>
        <v>2105.2799999999997</v>
      </c>
      <c r="T405" s="17">
        <f>R405-S405</f>
        <v>0</v>
      </c>
      <c r="U405" s="17">
        <f>J405*36</f>
        <v>1486.08</v>
      </c>
      <c r="V405" s="20"/>
      <c r="W405" s="23" t="s">
        <v>58</v>
      </c>
      <c r="X405" s="23" t="s">
        <v>941</v>
      </c>
    </row>
    <row r="406" spans="1:24" x14ac:dyDescent="0.25">
      <c r="A406" s="21">
        <v>45213</v>
      </c>
      <c r="B406" s="22" t="s">
        <v>942</v>
      </c>
      <c r="C406" s="22" t="s">
        <v>943</v>
      </c>
      <c r="D406" s="22" t="s">
        <v>639</v>
      </c>
      <c r="E406" s="22" t="s">
        <v>27</v>
      </c>
      <c r="F406" s="23" t="s">
        <v>28</v>
      </c>
      <c r="G406" s="23" t="s">
        <v>29</v>
      </c>
      <c r="H406" s="23" t="s">
        <v>38</v>
      </c>
      <c r="I406" s="23" t="s">
        <v>39</v>
      </c>
      <c r="J406" s="15">
        <v>9.68</v>
      </c>
      <c r="K406" s="15">
        <v>6</v>
      </c>
      <c r="L406" s="15">
        <v>1.6133333333333333</v>
      </c>
      <c r="M406" s="15">
        <v>45</v>
      </c>
      <c r="N406" s="15" t="s">
        <v>75</v>
      </c>
      <c r="O406" s="17">
        <f>+J406*M406</f>
        <v>435.59999999999997</v>
      </c>
      <c r="P406" s="17">
        <v>0</v>
      </c>
      <c r="Q406" s="17">
        <f>+J406*P406</f>
        <v>0</v>
      </c>
      <c r="R406" s="17">
        <f>+O406-Q406</f>
        <v>435.59999999999997</v>
      </c>
      <c r="S406" s="17">
        <f>R406*0</f>
        <v>0</v>
      </c>
      <c r="T406" s="17">
        <f t="shared" ref="T406" si="386">R406-S406</f>
        <v>435.59999999999997</v>
      </c>
      <c r="U406" s="17"/>
      <c r="V406" s="20"/>
      <c r="W406" s="23"/>
      <c r="X406" s="23" t="s">
        <v>33</v>
      </c>
    </row>
    <row r="407" spans="1:24" x14ac:dyDescent="0.25">
      <c r="A407" s="21">
        <v>45213</v>
      </c>
      <c r="B407" s="22" t="s">
        <v>944</v>
      </c>
      <c r="C407" s="22" t="s">
        <v>945</v>
      </c>
      <c r="D407" s="22" t="s">
        <v>171</v>
      </c>
      <c r="E407" s="22"/>
      <c r="F407" s="23" t="s">
        <v>181</v>
      </c>
      <c r="G407" s="23" t="s">
        <v>29</v>
      </c>
      <c r="H407" s="23" t="s">
        <v>288</v>
      </c>
      <c r="I407" s="23" t="s">
        <v>289</v>
      </c>
      <c r="J407" s="15">
        <v>40.880000000000003</v>
      </c>
      <c r="K407" s="15">
        <v>28</v>
      </c>
      <c r="L407" s="15">
        <v>1.4600000000000002</v>
      </c>
      <c r="M407" s="15">
        <v>91</v>
      </c>
      <c r="N407" s="15" t="s">
        <v>32</v>
      </c>
      <c r="O407" s="16">
        <f>J407*M407</f>
        <v>3720.0800000000004</v>
      </c>
      <c r="P407" s="17">
        <v>40</v>
      </c>
      <c r="Q407" s="17">
        <f>J407*P407</f>
        <v>1635.2</v>
      </c>
      <c r="R407" s="17">
        <f>O407-Q407</f>
        <v>2084.88</v>
      </c>
      <c r="S407" s="17">
        <f t="shared" ref="S407" si="387">R407*1</f>
        <v>2084.88</v>
      </c>
      <c r="T407" s="17">
        <f>R407-S407</f>
        <v>0</v>
      </c>
      <c r="U407" s="17">
        <f>J407*36</f>
        <v>1471.68</v>
      </c>
      <c r="V407" s="20"/>
      <c r="W407" s="23" t="s">
        <v>58</v>
      </c>
      <c r="X407" s="23" t="s">
        <v>182</v>
      </c>
    </row>
    <row r="408" spans="1:24" x14ac:dyDescent="0.25">
      <c r="A408" s="21">
        <v>45213</v>
      </c>
      <c r="B408" s="22" t="s">
        <v>946</v>
      </c>
      <c r="C408" s="22" t="s">
        <v>947</v>
      </c>
      <c r="D408" s="22" t="s">
        <v>639</v>
      </c>
      <c r="E408" s="22" t="s">
        <v>27</v>
      </c>
      <c r="F408" s="23" t="s">
        <v>28</v>
      </c>
      <c r="G408" s="23" t="s">
        <v>29</v>
      </c>
      <c r="H408" s="23" t="s">
        <v>38</v>
      </c>
      <c r="I408" s="23" t="s">
        <v>39</v>
      </c>
      <c r="J408" s="15">
        <v>9.6</v>
      </c>
      <c r="K408" s="15">
        <v>6</v>
      </c>
      <c r="L408" s="15">
        <v>1.5999999999999999</v>
      </c>
      <c r="M408" s="15">
        <v>45</v>
      </c>
      <c r="N408" s="15" t="s">
        <v>75</v>
      </c>
      <c r="O408" s="17">
        <f>+J408*M408</f>
        <v>432</v>
      </c>
      <c r="P408" s="17">
        <v>0</v>
      </c>
      <c r="Q408" s="17">
        <f>+J408*P408</f>
        <v>0</v>
      </c>
      <c r="R408" s="17">
        <f>+O408-Q408</f>
        <v>432</v>
      </c>
      <c r="S408" s="17">
        <f>R408*0</f>
        <v>0</v>
      </c>
      <c r="T408" s="17">
        <f t="shared" ref="T408" si="388">R408-S408</f>
        <v>432</v>
      </c>
      <c r="U408" s="17"/>
      <c r="V408" s="20"/>
      <c r="W408" s="23"/>
      <c r="X408" s="23" t="s">
        <v>33</v>
      </c>
    </row>
    <row r="409" spans="1:24" x14ac:dyDescent="0.25">
      <c r="A409" s="21">
        <v>45213</v>
      </c>
      <c r="B409" s="22" t="s">
        <v>948</v>
      </c>
      <c r="C409" s="22" t="s">
        <v>949</v>
      </c>
      <c r="D409" s="22" t="s">
        <v>808</v>
      </c>
      <c r="E409" s="22"/>
      <c r="F409" s="23" t="s">
        <v>927</v>
      </c>
      <c r="G409" s="23" t="s">
        <v>29</v>
      </c>
      <c r="H409" s="23" t="s">
        <v>288</v>
      </c>
      <c r="I409" s="23" t="s">
        <v>289</v>
      </c>
      <c r="J409" s="15">
        <v>40.22</v>
      </c>
      <c r="K409" s="15">
        <v>27</v>
      </c>
      <c r="L409" s="15">
        <v>1.4896296296296296</v>
      </c>
      <c r="M409" s="15">
        <v>92</v>
      </c>
      <c r="N409" s="15" t="s">
        <v>75</v>
      </c>
      <c r="O409" s="17">
        <f>+J409*M409</f>
        <v>3700.24</v>
      </c>
      <c r="P409" s="17">
        <v>43</v>
      </c>
      <c r="Q409" s="17">
        <f>+J409*P409</f>
        <v>1729.46</v>
      </c>
      <c r="R409" s="17">
        <f>+O409-Q409</f>
        <v>1970.7799999999997</v>
      </c>
      <c r="S409" s="17">
        <f>+R409*1</f>
        <v>1970.7799999999997</v>
      </c>
      <c r="T409" s="17">
        <f>+R409-S409</f>
        <v>0</v>
      </c>
      <c r="U409" s="17">
        <f>J409*40</f>
        <v>1608.8</v>
      </c>
      <c r="V409" s="20"/>
      <c r="W409" s="23" t="s">
        <v>774</v>
      </c>
      <c r="X409" s="23" t="s">
        <v>928</v>
      </c>
    </row>
    <row r="410" spans="1:24" x14ac:dyDescent="0.25">
      <c r="A410" s="21">
        <v>45213</v>
      </c>
      <c r="B410" s="22" t="s">
        <v>950</v>
      </c>
      <c r="C410" s="22" t="s">
        <v>951</v>
      </c>
      <c r="D410" s="22" t="s">
        <v>42</v>
      </c>
      <c r="E410" s="22">
        <v>716</v>
      </c>
      <c r="F410" s="23" t="s">
        <v>45</v>
      </c>
      <c r="G410" s="23" t="s">
        <v>29</v>
      </c>
      <c r="H410" s="23" t="s">
        <v>38</v>
      </c>
      <c r="I410" s="23" t="s">
        <v>39</v>
      </c>
      <c r="J410" s="15">
        <v>42.28</v>
      </c>
      <c r="K410" s="15">
        <v>25</v>
      </c>
      <c r="L410" s="15">
        <v>1.6912</v>
      </c>
      <c r="M410" s="15" t="s">
        <v>32</v>
      </c>
      <c r="N410" s="15">
        <v>70</v>
      </c>
      <c r="O410" s="17">
        <f>K410*N410</f>
        <v>1750</v>
      </c>
      <c r="P410" s="17">
        <v>0</v>
      </c>
      <c r="Q410" s="17">
        <f>J410*P410</f>
        <v>0</v>
      </c>
      <c r="R410" s="17">
        <f>+O410-Q410</f>
        <v>1750</v>
      </c>
      <c r="S410" s="17">
        <f>R410*0</f>
        <v>0</v>
      </c>
      <c r="T410" s="17">
        <f t="shared" ref="T410" si="389">R410-S410</f>
        <v>1750</v>
      </c>
      <c r="U410" s="17"/>
      <c r="V410" s="20"/>
      <c r="W410" s="23"/>
      <c r="X410" s="23" t="s">
        <v>33</v>
      </c>
    </row>
    <row r="411" spans="1:24" x14ac:dyDescent="0.25">
      <c r="A411" s="21">
        <v>45213</v>
      </c>
      <c r="B411" s="22" t="s">
        <v>952</v>
      </c>
      <c r="C411" s="22" t="s">
        <v>953</v>
      </c>
      <c r="D411" s="22" t="s">
        <v>926</v>
      </c>
      <c r="E411" s="22"/>
      <c r="F411" s="23" t="s">
        <v>927</v>
      </c>
      <c r="G411" s="23" t="s">
        <v>29</v>
      </c>
      <c r="H411" s="23" t="s">
        <v>38</v>
      </c>
      <c r="I411" s="23" t="s">
        <v>39</v>
      </c>
      <c r="J411" s="15">
        <v>43.34</v>
      </c>
      <c r="K411" s="15">
        <v>25</v>
      </c>
      <c r="L411" s="15">
        <v>1.7336</v>
      </c>
      <c r="M411" s="15">
        <v>89</v>
      </c>
      <c r="N411" s="15" t="s">
        <v>75</v>
      </c>
      <c r="O411" s="17">
        <f>+J411*M411</f>
        <v>3857.26</v>
      </c>
      <c r="P411" s="17">
        <v>43</v>
      </c>
      <c r="Q411" s="17">
        <f>+J411*P411</f>
        <v>1863.6200000000001</v>
      </c>
      <c r="R411" s="17">
        <f>+O411-Q411</f>
        <v>1993.64</v>
      </c>
      <c r="S411" s="17">
        <f>+R411*1</f>
        <v>1993.64</v>
      </c>
      <c r="T411" s="17">
        <f>+R411-S411</f>
        <v>0</v>
      </c>
      <c r="U411" s="17">
        <f>J411*40</f>
        <v>1733.6000000000001</v>
      </c>
      <c r="V411" s="20"/>
      <c r="W411" s="23" t="s">
        <v>774</v>
      </c>
      <c r="X411" s="23" t="s">
        <v>928</v>
      </c>
    </row>
    <row r="412" spans="1:24" x14ac:dyDescent="0.25">
      <c r="A412" s="21">
        <v>45213</v>
      </c>
      <c r="B412" s="22" t="s">
        <v>954</v>
      </c>
      <c r="C412" s="22" t="s">
        <v>955</v>
      </c>
      <c r="D412" s="22" t="s">
        <v>100</v>
      </c>
      <c r="E412" s="22" t="s">
        <v>27</v>
      </c>
      <c r="F412" s="23" t="s">
        <v>28</v>
      </c>
      <c r="G412" s="23" t="s">
        <v>29</v>
      </c>
      <c r="H412" s="23" t="s">
        <v>30</v>
      </c>
      <c r="I412" s="23" t="s">
        <v>31</v>
      </c>
      <c r="J412" s="15">
        <v>7.84</v>
      </c>
      <c r="K412" s="15">
        <v>5</v>
      </c>
      <c r="L412" s="15">
        <v>1.5680000000000001</v>
      </c>
      <c r="M412" s="15">
        <f>33/1.2</f>
        <v>27.5</v>
      </c>
      <c r="N412" s="15" t="s">
        <v>32</v>
      </c>
      <c r="O412" s="16">
        <f t="shared" ref="O412" si="390">+J412*M412</f>
        <v>215.6</v>
      </c>
      <c r="P412" s="17">
        <v>0</v>
      </c>
      <c r="Q412" s="17">
        <f t="shared" ref="Q412" si="391">+J412*P412</f>
        <v>0</v>
      </c>
      <c r="R412" s="17">
        <f>+O412-Q412</f>
        <v>215.6</v>
      </c>
      <c r="S412" s="17">
        <f>+R412*1</f>
        <v>215.6</v>
      </c>
      <c r="T412" s="17">
        <f>+R412-S412</f>
        <v>0</v>
      </c>
      <c r="U412" s="17"/>
      <c r="V412" s="20"/>
      <c r="W412" s="23"/>
      <c r="X412" s="23" t="s">
        <v>33</v>
      </c>
    </row>
    <row r="413" spans="1:24" x14ac:dyDescent="0.25">
      <c r="A413" s="21">
        <v>45213</v>
      </c>
      <c r="B413" s="22" t="s">
        <v>956</v>
      </c>
      <c r="C413" s="22" t="s">
        <v>957</v>
      </c>
      <c r="D413" s="22" t="s">
        <v>862</v>
      </c>
      <c r="E413" s="22"/>
      <c r="F413" s="23" t="s">
        <v>927</v>
      </c>
      <c r="G413" s="23" t="s">
        <v>55</v>
      </c>
      <c r="H413" s="23" t="s">
        <v>56</v>
      </c>
      <c r="I413" s="23" t="s">
        <v>57</v>
      </c>
      <c r="J413" s="15">
        <v>42.04</v>
      </c>
      <c r="K413" s="15">
        <v>25</v>
      </c>
      <c r="L413" s="15">
        <v>1.6816</v>
      </c>
      <c r="M413" s="15">
        <v>79</v>
      </c>
      <c r="N413" s="15" t="s">
        <v>32</v>
      </c>
      <c r="O413" s="16">
        <f>J413*M413</f>
        <v>3321.16</v>
      </c>
      <c r="P413" s="17">
        <v>43</v>
      </c>
      <c r="Q413" s="17">
        <f>J413*P413</f>
        <v>1807.72</v>
      </c>
      <c r="R413" s="17">
        <f>O413-Q413</f>
        <v>1513.4399999999998</v>
      </c>
      <c r="S413" s="17">
        <f>R413*1</f>
        <v>1513.4399999999998</v>
      </c>
      <c r="T413" s="17">
        <f>R413-S413</f>
        <v>0</v>
      </c>
      <c r="U413" s="20">
        <f>J413*40</f>
        <v>1681.6</v>
      </c>
      <c r="V413" s="20"/>
      <c r="W413" s="23" t="s">
        <v>774</v>
      </c>
      <c r="X413" s="23" t="s">
        <v>928</v>
      </c>
    </row>
    <row r="414" spans="1:24" x14ac:dyDescent="0.25">
      <c r="A414" s="21">
        <v>45213</v>
      </c>
      <c r="B414" s="22" t="s">
        <v>958</v>
      </c>
      <c r="C414" s="22" t="s">
        <v>959</v>
      </c>
      <c r="D414" s="22" t="s">
        <v>203</v>
      </c>
      <c r="E414" s="22">
        <v>4487</v>
      </c>
      <c r="F414" s="23" t="s">
        <v>204</v>
      </c>
      <c r="G414" s="23" t="s">
        <v>29</v>
      </c>
      <c r="H414" s="23" t="s">
        <v>38</v>
      </c>
      <c r="I414" s="23" t="s">
        <v>39</v>
      </c>
      <c r="J414" s="15">
        <v>44.58</v>
      </c>
      <c r="K414" s="15">
        <v>25</v>
      </c>
      <c r="L414" s="15">
        <v>1.7831999999999999</v>
      </c>
      <c r="M414" s="15" t="s">
        <v>32</v>
      </c>
      <c r="N414" s="15">
        <v>70</v>
      </c>
      <c r="O414" s="16">
        <f>K414*N414</f>
        <v>1750</v>
      </c>
      <c r="P414" s="17">
        <v>0</v>
      </c>
      <c r="Q414" s="17">
        <f>K414*P414</f>
        <v>0</v>
      </c>
      <c r="R414" s="17">
        <f>O414-Q414</f>
        <v>1750</v>
      </c>
      <c r="S414" s="17">
        <f t="shared" ref="S414" si="392">R414*0</f>
        <v>0</v>
      </c>
      <c r="T414" s="17">
        <f t="shared" ref="T414:T416" si="393">R414-S414</f>
        <v>1750</v>
      </c>
      <c r="U414" s="17"/>
      <c r="V414" s="20"/>
      <c r="W414" s="23"/>
      <c r="X414" s="23" t="s">
        <v>33</v>
      </c>
    </row>
    <row r="415" spans="1:24" x14ac:dyDescent="0.25">
      <c r="A415" s="21">
        <v>45213</v>
      </c>
      <c r="B415" s="22" t="s">
        <v>960</v>
      </c>
      <c r="C415" s="22" t="s">
        <v>961</v>
      </c>
      <c r="D415" s="22" t="s">
        <v>618</v>
      </c>
      <c r="E415" s="22" t="s">
        <v>27</v>
      </c>
      <c r="F415" s="23" t="s">
        <v>28</v>
      </c>
      <c r="G415" s="23" t="s">
        <v>29</v>
      </c>
      <c r="H415" s="23" t="s">
        <v>38</v>
      </c>
      <c r="I415" s="23" t="s">
        <v>39</v>
      </c>
      <c r="J415" s="15">
        <v>38.28</v>
      </c>
      <c r="K415" s="15">
        <v>23</v>
      </c>
      <c r="L415" s="15">
        <v>1.6643478260869566</v>
      </c>
      <c r="M415" s="15">
        <v>45</v>
      </c>
      <c r="N415" s="15" t="s">
        <v>75</v>
      </c>
      <c r="O415" s="17">
        <f>+J415*M415</f>
        <v>1722.6000000000001</v>
      </c>
      <c r="P415" s="17">
        <v>0</v>
      </c>
      <c r="Q415" s="17">
        <f>+J415*P415</f>
        <v>0</v>
      </c>
      <c r="R415" s="17">
        <f>+O415-Q415</f>
        <v>1722.6000000000001</v>
      </c>
      <c r="S415" s="17">
        <f>R415*0</f>
        <v>0</v>
      </c>
      <c r="T415" s="17">
        <f t="shared" si="393"/>
        <v>1722.6000000000001</v>
      </c>
      <c r="U415" s="17"/>
      <c r="V415" s="20"/>
      <c r="W415" s="23"/>
      <c r="X415" s="23" t="s">
        <v>33</v>
      </c>
    </row>
    <row r="416" spans="1:24" x14ac:dyDescent="0.25">
      <c r="A416" s="21">
        <v>45213</v>
      </c>
      <c r="B416" s="22" t="s">
        <v>962</v>
      </c>
      <c r="C416" s="22" t="s">
        <v>963</v>
      </c>
      <c r="D416" s="22" t="s">
        <v>964</v>
      </c>
      <c r="E416" s="22">
        <v>587</v>
      </c>
      <c r="F416" s="23" t="s">
        <v>45</v>
      </c>
      <c r="G416" s="23" t="s">
        <v>29</v>
      </c>
      <c r="H416" s="23" t="s">
        <v>38</v>
      </c>
      <c r="I416" s="23" t="s">
        <v>39</v>
      </c>
      <c r="J416" s="15">
        <v>9.92</v>
      </c>
      <c r="K416" s="15">
        <v>6</v>
      </c>
      <c r="L416" s="15">
        <v>1.6533333333333333</v>
      </c>
      <c r="M416" s="15" t="s">
        <v>32</v>
      </c>
      <c r="N416" s="15">
        <v>70</v>
      </c>
      <c r="O416" s="17">
        <f>K416*N416</f>
        <v>420</v>
      </c>
      <c r="P416" s="17">
        <v>0</v>
      </c>
      <c r="Q416" s="17">
        <f>J416*P416</f>
        <v>0</v>
      </c>
      <c r="R416" s="17">
        <f>+O416-Q416</f>
        <v>420</v>
      </c>
      <c r="S416" s="17">
        <f>R416*0</f>
        <v>0</v>
      </c>
      <c r="T416" s="17">
        <f t="shared" si="393"/>
        <v>420</v>
      </c>
      <c r="U416" s="17"/>
      <c r="V416" s="20"/>
      <c r="W416" s="23"/>
      <c r="X416" s="23" t="s">
        <v>33</v>
      </c>
    </row>
    <row r="417" spans="1:24" x14ac:dyDescent="0.25">
      <c r="A417" s="21">
        <v>45213</v>
      </c>
      <c r="B417" s="22" t="s">
        <v>965</v>
      </c>
      <c r="C417" s="22" t="s">
        <v>966</v>
      </c>
      <c r="D417" s="22" t="s">
        <v>967</v>
      </c>
      <c r="E417" s="22" t="s">
        <v>27</v>
      </c>
      <c r="F417" s="23" t="s">
        <v>28</v>
      </c>
      <c r="G417" s="23" t="s">
        <v>29</v>
      </c>
      <c r="H417" s="23" t="s">
        <v>43</v>
      </c>
      <c r="I417" s="23" t="s">
        <v>44</v>
      </c>
      <c r="J417" s="15">
        <v>14.36</v>
      </c>
      <c r="K417" s="15">
        <v>10</v>
      </c>
      <c r="L417" s="15">
        <v>1.4359999999999999</v>
      </c>
      <c r="M417" s="15">
        <f>46/1.2</f>
        <v>38.333333333333336</v>
      </c>
      <c r="N417" s="15" t="s">
        <v>32</v>
      </c>
      <c r="O417" s="16">
        <f t="shared" ref="O417" si="394">+J417*M417</f>
        <v>550.4666666666667</v>
      </c>
      <c r="P417" s="17">
        <v>0</v>
      </c>
      <c r="Q417" s="17">
        <f t="shared" ref="Q417" si="395">+J417*P417</f>
        <v>0</v>
      </c>
      <c r="R417" s="17">
        <f t="shared" ref="R417" si="396">+O417-Q417</f>
        <v>550.4666666666667</v>
      </c>
      <c r="S417" s="17">
        <f>+R417*1</f>
        <v>550.4666666666667</v>
      </c>
      <c r="T417" s="17">
        <f>+R417-S417</f>
        <v>0</v>
      </c>
      <c r="U417" s="17"/>
      <c r="V417" s="20"/>
      <c r="W417" s="23"/>
      <c r="X417" s="23" t="s">
        <v>33</v>
      </c>
    </row>
    <row r="418" spans="1:24" x14ac:dyDescent="0.25">
      <c r="A418" s="21">
        <v>45215</v>
      </c>
      <c r="B418" s="22" t="s">
        <v>968</v>
      </c>
      <c r="C418" s="22" t="s">
        <v>969</v>
      </c>
      <c r="D418" s="22" t="s">
        <v>42</v>
      </c>
      <c r="E418" s="22">
        <v>717</v>
      </c>
      <c r="F418" s="23" t="s">
        <v>45</v>
      </c>
      <c r="G418" s="23" t="s">
        <v>29</v>
      </c>
      <c r="H418" s="23" t="s">
        <v>43</v>
      </c>
      <c r="I418" s="23" t="s">
        <v>44</v>
      </c>
      <c r="J418" s="15">
        <v>38.700000000000003</v>
      </c>
      <c r="K418" s="15">
        <v>25</v>
      </c>
      <c r="L418" s="15">
        <f>J418/K418</f>
        <v>1.548</v>
      </c>
      <c r="M418" s="15" t="s">
        <v>32</v>
      </c>
      <c r="N418" s="15">
        <v>71</v>
      </c>
      <c r="O418" s="17">
        <f>K418*N418</f>
        <v>1775</v>
      </c>
      <c r="P418" s="17">
        <v>0</v>
      </c>
      <c r="Q418" s="17">
        <f>J418*P418</f>
        <v>0</v>
      </c>
      <c r="R418" s="17">
        <f>+O418-Q418</f>
        <v>1775</v>
      </c>
      <c r="S418" s="17">
        <f>R418*0</f>
        <v>0</v>
      </c>
      <c r="T418" s="17">
        <f t="shared" ref="T418" si="397">R418-S418</f>
        <v>1775</v>
      </c>
      <c r="U418" s="17"/>
      <c r="V418" s="20"/>
      <c r="W418" s="23"/>
      <c r="X418" s="23" t="s">
        <v>33</v>
      </c>
    </row>
    <row r="419" spans="1:24" x14ac:dyDescent="0.25">
      <c r="A419" s="21">
        <v>45215</v>
      </c>
      <c r="B419" s="22" t="s">
        <v>970</v>
      </c>
      <c r="C419" s="22" t="s">
        <v>971</v>
      </c>
      <c r="D419" s="22" t="s">
        <v>121</v>
      </c>
      <c r="E419" s="22">
        <v>375</v>
      </c>
      <c r="F419" s="23" t="s">
        <v>37</v>
      </c>
      <c r="G419" s="23" t="s">
        <v>29</v>
      </c>
      <c r="H419" s="23" t="s">
        <v>43</v>
      </c>
      <c r="I419" s="23" t="s">
        <v>44</v>
      </c>
      <c r="J419" s="15">
        <v>38.299999999999997</v>
      </c>
      <c r="K419" s="15">
        <v>25</v>
      </c>
      <c r="L419" s="15">
        <f t="shared" ref="L419:L452" si="398">J419/K419</f>
        <v>1.5319999999999998</v>
      </c>
      <c r="M419" s="15">
        <v>46</v>
      </c>
      <c r="N419" s="15" t="s">
        <v>32</v>
      </c>
      <c r="O419" s="17">
        <f>J419*M419</f>
        <v>1761.8</v>
      </c>
      <c r="P419" s="17">
        <v>0</v>
      </c>
      <c r="Q419" s="17">
        <f>J419*P419</f>
        <v>0</v>
      </c>
      <c r="R419" s="17">
        <f>O419-Q419</f>
        <v>1761.8</v>
      </c>
      <c r="S419" s="17">
        <f>R419*1</f>
        <v>1761.8</v>
      </c>
      <c r="T419" s="17">
        <f>R419-S419</f>
        <v>0</v>
      </c>
      <c r="U419" s="20"/>
      <c r="V419" s="20"/>
      <c r="W419" s="23"/>
      <c r="X419" s="23" t="s">
        <v>33</v>
      </c>
    </row>
    <row r="420" spans="1:24" x14ac:dyDescent="0.25">
      <c r="A420" s="21">
        <v>45215</v>
      </c>
      <c r="B420" s="22" t="s">
        <v>972</v>
      </c>
      <c r="C420" s="22" t="s">
        <v>973</v>
      </c>
      <c r="D420" s="22" t="s">
        <v>200</v>
      </c>
      <c r="E420" s="22"/>
      <c r="F420" s="23" t="s">
        <v>155</v>
      </c>
      <c r="G420" s="23" t="s">
        <v>29</v>
      </c>
      <c r="H420" s="23" t="s">
        <v>38</v>
      </c>
      <c r="I420" s="23" t="s">
        <v>39</v>
      </c>
      <c r="J420" s="15">
        <v>44.38</v>
      </c>
      <c r="K420" s="15">
        <v>25</v>
      </c>
      <c r="L420" s="15">
        <f t="shared" si="398"/>
        <v>1.7752000000000001</v>
      </c>
      <c r="M420" s="15">
        <v>83</v>
      </c>
      <c r="N420" s="15" t="s">
        <v>75</v>
      </c>
      <c r="O420" s="16">
        <f t="shared" ref="O420:O422" si="399">J420*M420</f>
        <v>3683.5400000000004</v>
      </c>
      <c r="P420" s="17">
        <v>38</v>
      </c>
      <c r="Q420" s="17">
        <f t="shared" ref="Q420:Q422" si="400">J420*P420</f>
        <v>1686.44</v>
      </c>
      <c r="R420" s="17">
        <f t="shared" ref="R420:R423" si="401">+O420-Q420</f>
        <v>1997.1000000000004</v>
      </c>
      <c r="S420" s="17">
        <f t="shared" ref="S420:S423" si="402">+R420*1</f>
        <v>1997.1000000000004</v>
      </c>
      <c r="T420" s="17">
        <f t="shared" ref="T420" si="403">+R420-S420</f>
        <v>0</v>
      </c>
      <c r="U420" s="17">
        <f t="shared" ref="U420" si="404">J420*36</f>
        <v>1597.68</v>
      </c>
      <c r="V420" s="20"/>
      <c r="W420" s="23" t="s">
        <v>58</v>
      </c>
      <c r="X420" s="23" t="s">
        <v>156</v>
      </c>
    </row>
    <row r="421" spans="1:24" x14ac:dyDescent="0.25">
      <c r="A421" s="21">
        <v>45215</v>
      </c>
      <c r="B421" s="22" t="s">
        <v>974</v>
      </c>
      <c r="C421" s="22" t="s">
        <v>975</v>
      </c>
      <c r="D421" s="22" t="s">
        <v>105</v>
      </c>
      <c r="E421" s="22"/>
      <c r="F421" s="23" t="s">
        <v>155</v>
      </c>
      <c r="G421" s="23" t="s">
        <v>29</v>
      </c>
      <c r="H421" s="23" t="s">
        <v>38</v>
      </c>
      <c r="I421" s="23" t="s">
        <v>39</v>
      </c>
      <c r="J421" s="15">
        <v>44.92</v>
      </c>
      <c r="K421" s="15">
        <v>25</v>
      </c>
      <c r="L421" s="15">
        <f t="shared" si="398"/>
        <v>1.7968000000000002</v>
      </c>
      <c r="M421" s="15">
        <v>88</v>
      </c>
      <c r="N421" s="15" t="s">
        <v>75</v>
      </c>
      <c r="O421" s="16">
        <f t="shared" si="399"/>
        <v>3952.96</v>
      </c>
      <c r="P421" s="17">
        <v>43</v>
      </c>
      <c r="Q421" s="17">
        <f t="shared" si="400"/>
        <v>1931.5600000000002</v>
      </c>
      <c r="R421" s="17">
        <f t="shared" si="401"/>
        <v>2021.3999999999999</v>
      </c>
      <c r="S421" s="17">
        <f t="shared" si="402"/>
        <v>2021.3999999999999</v>
      </c>
      <c r="T421" s="17">
        <f>+R421-S421</f>
        <v>0</v>
      </c>
      <c r="U421" s="17">
        <f>J421*40</f>
        <v>1796.8000000000002</v>
      </c>
      <c r="V421" s="20"/>
      <c r="W421" s="23" t="s">
        <v>106</v>
      </c>
      <c r="X421" s="23" t="s">
        <v>362</v>
      </c>
    </row>
    <row r="422" spans="1:24" x14ac:dyDescent="0.25">
      <c r="A422" s="21">
        <v>45215</v>
      </c>
      <c r="B422" s="22" t="s">
        <v>976</v>
      </c>
      <c r="C422" s="22" t="s">
        <v>977</v>
      </c>
      <c r="D422" s="22" t="s">
        <v>54</v>
      </c>
      <c r="E422" s="22"/>
      <c r="F422" s="23" t="s">
        <v>155</v>
      </c>
      <c r="G422" s="23" t="s">
        <v>29</v>
      </c>
      <c r="H422" s="23" t="s">
        <v>43</v>
      </c>
      <c r="I422" s="23" t="s">
        <v>44</v>
      </c>
      <c r="J422" s="15">
        <v>40.42</v>
      </c>
      <c r="K422" s="15">
        <v>27</v>
      </c>
      <c r="L422" s="15">
        <f t="shared" si="398"/>
        <v>1.4970370370370372</v>
      </c>
      <c r="M422" s="15">
        <v>85</v>
      </c>
      <c r="N422" s="15" t="s">
        <v>75</v>
      </c>
      <c r="O422" s="16">
        <f t="shared" si="399"/>
        <v>3435.7000000000003</v>
      </c>
      <c r="P422" s="17">
        <v>38</v>
      </c>
      <c r="Q422" s="17">
        <f t="shared" si="400"/>
        <v>1535.96</v>
      </c>
      <c r="R422" s="17">
        <f t="shared" si="401"/>
        <v>1899.7400000000002</v>
      </c>
      <c r="S422" s="17">
        <f t="shared" si="402"/>
        <v>1899.7400000000002</v>
      </c>
      <c r="T422" s="17">
        <f t="shared" ref="T422" si="405">+R422-S422</f>
        <v>0</v>
      </c>
      <c r="U422" s="17">
        <f t="shared" ref="U422" si="406">J422*36</f>
        <v>1455.1200000000001</v>
      </c>
      <c r="V422" s="20"/>
      <c r="W422" s="23" t="s">
        <v>58</v>
      </c>
      <c r="X422" s="23" t="s">
        <v>156</v>
      </c>
    </row>
    <row r="423" spans="1:24" x14ac:dyDescent="0.25">
      <c r="A423" s="21">
        <v>45215</v>
      </c>
      <c r="B423" s="22" t="s">
        <v>978</v>
      </c>
      <c r="C423" s="22" t="s">
        <v>979</v>
      </c>
      <c r="D423" s="22" t="s">
        <v>48</v>
      </c>
      <c r="E423" s="22" t="s">
        <v>27</v>
      </c>
      <c r="F423" s="23" t="s">
        <v>28</v>
      </c>
      <c r="G423" s="23" t="s">
        <v>49</v>
      </c>
      <c r="H423" s="23" t="s">
        <v>49</v>
      </c>
      <c r="I423" s="23" t="s">
        <v>50</v>
      </c>
      <c r="J423" s="15">
        <v>42.92</v>
      </c>
      <c r="K423" s="15">
        <v>25</v>
      </c>
      <c r="L423" s="15">
        <f t="shared" si="398"/>
        <v>1.7168000000000001</v>
      </c>
      <c r="M423" s="15">
        <f>15/1.2</f>
        <v>12.5</v>
      </c>
      <c r="N423" s="15" t="s">
        <v>32</v>
      </c>
      <c r="O423" s="16">
        <f t="shared" ref="O423" si="407">+J423*M423</f>
        <v>536.5</v>
      </c>
      <c r="P423" s="17">
        <v>0</v>
      </c>
      <c r="Q423" s="17">
        <f t="shared" ref="Q423" si="408">+J423*P423</f>
        <v>0</v>
      </c>
      <c r="R423" s="17">
        <f t="shared" si="401"/>
        <v>536.5</v>
      </c>
      <c r="S423" s="17">
        <f t="shared" si="402"/>
        <v>536.5</v>
      </c>
      <c r="T423" s="17">
        <f>+R423-S423</f>
        <v>0</v>
      </c>
      <c r="U423" s="17"/>
      <c r="V423" s="20"/>
      <c r="W423" s="23" t="s">
        <v>51</v>
      </c>
      <c r="X423" s="23" t="s">
        <v>33</v>
      </c>
    </row>
    <row r="424" spans="1:24" x14ac:dyDescent="0.25">
      <c r="A424" s="21">
        <v>45215</v>
      </c>
      <c r="B424" s="22" t="s">
        <v>980</v>
      </c>
      <c r="C424" s="22" t="s">
        <v>981</v>
      </c>
      <c r="D424" s="22" t="s">
        <v>913</v>
      </c>
      <c r="E424" s="22">
        <v>3001</v>
      </c>
      <c r="F424" s="23" t="s">
        <v>51</v>
      </c>
      <c r="G424" s="23" t="s">
        <v>29</v>
      </c>
      <c r="H424" s="23" t="s">
        <v>38</v>
      </c>
      <c r="I424" s="23" t="s">
        <v>39</v>
      </c>
      <c r="J424" s="15">
        <v>42.9</v>
      </c>
      <c r="K424" s="15">
        <v>25</v>
      </c>
      <c r="L424" s="15">
        <f t="shared" si="398"/>
        <v>1.716</v>
      </c>
      <c r="M424" s="15" t="s">
        <v>32</v>
      </c>
      <c r="N424" s="15">
        <v>68</v>
      </c>
      <c r="O424" s="16">
        <f>K424*N424</f>
        <v>1700</v>
      </c>
      <c r="P424" s="17">
        <v>0</v>
      </c>
      <c r="Q424" s="17">
        <f>K424*P424</f>
        <v>0</v>
      </c>
      <c r="R424" s="17">
        <f>O424-Q424</f>
        <v>1700</v>
      </c>
      <c r="S424" s="17">
        <f>R424*0</f>
        <v>0</v>
      </c>
      <c r="T424" s="17">
        <f>R424-S424</f>
        <v>1700</v>
      </c>
      <c r="U424" s="17"/>
      <c r="V424" s="20"/>
      <c r="W424" s="23"/>
      <c r="X424" s="23" t="s">
        <v>33</v>
      </c>
    </row>
    <row r="425" spans="1:24" x14ac:dyDescent="0.25">
      <c r="A425" s="21">
        <v>45215</v>
      </c>
      <c r="B425" s="22" t="s">
        <v>982</v>
      </c>
      <c r="C425" s="22" t="s">
        <v>983</v>
      </c>
      <c r="D425" s="22" t="s">
        <v>71</v>
      </c>
      <c r="E425" s="22">
        <v>3002</v>
      </c>
      <c r="F425" s="23" t="s">
        <v>51</v>
      </c>
      <c r="G425" s="23" t="s">
        <v>29</v>
      </c>
      <c r="H425" s="23" t="s">
        <v>43</v>
      </c>
      <c r="I425" s="23" t="s">
        <v>44</v>
      </c>
      <c r="J425" s="15">
        <v>38.08</v>
      </c>
      <c r="K425" s="15">
        <v>25</v>
      </c>
      <c r="L425" s="15">
        <f t="shared" si="398"/>
        <v>1.5231999999999999</v>
      </c>
      <c r="M425" s="15" t="s">
        <v>32</v>
      </c>
      <c r="N425" s="15">
        <v>68</v>
      </c>
      <c r="O425" s="16">
        <f>K425*N425</f>
        <v>1700</v>
      </c>
      <c r="P425" s="17">
        <v>0</v>
      </c>
      <c r="Q425" s="17">
        <f>K425*P425</f>
        <v>0</v>
      </c>
      <c r="R425" s="17">
        <f>O425-Q425</f>
        <v>1700</v>
      </c>
      <c r="S425" s="17">
        <f>R425*0</f>
        <v>0</v>
      </c>
      <c r="T425" s="17">
        <f>R425-S425</f>
        <v>1700</v>
      </c>
      <c r="U425" s="17"/>
      <c r="V425" s="20"/>
      <c r="W425" s="23"/>
      <c r="X425" s="23" t="s">
        <v>33</v>
      </c>
    </row>
    <row r="426" spans="1:24" x14ac:dyDescent="0.25">
      <c r="A426" s="21">
        <v>45215</v>
      </c>
      <c r="B426" s="22" t="s">
        <v>984</v>
      </c>
      <c r="C426" s="22" t="s">
        <v>985</v>
      </c>
      <c r="D426" s="22" t="s">
        <v>118</v>
      </c>
      <c r="E426" s="22"/>
      <c r="F426" s="23" t="s">
        <v>155</v>
      </c>
      <c r="G426" s="23" t="s">
        <v>29</v>
      </c>
      <c r="H426" s="23" t="s">
        <v>43</v>
      </c>
      <c r="I426" s="23" t="s">
        <v>44</v>
      </c>
      <c r="J426" s="15">
        <v>40.479999999999997</v>
      </c>
      <c r="K426" s="15">
        <v>28</v>
      </c>
      <c r="L426" s="15">
        <f t="shared" si="398"/>
        <v>1.4457142857142855</v>
      </c>
      <c r="M426" s="15">
        <v>90</v>
      </c>
      <c r="N426" s="15" t="s">
        <v>75</v>
      </c>
      <c r="O426" s="16">
        <f>J426*M426</f>
        <v>3643.2</v>
      </c>
      <c r="P426" s="17">
        <v>43</v>
      </c>
      <c r="Q426" s="17">
        <f>J426*P426</f>
        <v>1740.6399999999999</v>
      </c>
      <c r="R426" s="17">
        <f>+O426-Q426</f>
        <v>1902.56</v>
      </c>
      <c r="S426" s="17">
        <f>+R426*1</f>
        <v>1902.56</v>
      </c>
      <c r="T426" s="17">
        <f>+R426-S426</f>
        <v>0</v>
      </c>
      <c r="U426" s="17">
        <f>J426*40</f>
        <v>1619.1999999999998</v>
      </c>
      <c r="V426" s="20"/>
      <c r="W426" s="23" t="s">
        <v>106</v>
      </c>
      <c r="X426" s="23" t="s">
        <v>362</v>
      </c>
    </row>
    <row r="427" spans="1:24" x14ac:dyDescent="0.25">
      <c r="A427" s="21">
        <v>45215</v>
      </c>
      <c r="B427" s="22" t="s">
        <v>986</v>
      </c>
      <c r="C427" s="22" t="s">
        <v>987</v>
      </c>
      <c r="D427" s="22" t="s">
        <v>61</v>
      </c>
      <c r="E427" s="22"/>
      <c r="F427" s="23" t="s">
        <v>181</v>
      </c>
      <c r="G427" s="23" t="s">
        <v>29</v>
      </c>
      <c r="H427" s="23" t="s">
        <v>30</v>
      </c>
      <c r="I427" s="23" t="s">
        <v>31</v>
      </c>
      <c r="J427" s="15">
        <v>39.880000000000003</v>
      </c>
      <c r="K427" s="15">
        <v>27</v>
      </c>
      <c r="L427" s="15">
        <f t="shared" si="398"/>
        <v>1.4770370370370371</v>
      </c>
      <c r="M427" s="15">
        <v>83</v>
      </c>
      <c r="N427" s="15" t="s">
        <v>32</v>
      </c>
      <c r="O427" s="16">
        <f>J427*M427</f>
        <v>3310.0400000000004</v>
      </c>
      <c r="P427" s="17">
        <v>40</v>
      </c>
      <c r="Q427" s="17">
        <f>J427*P427</f>
        <v>1595.2</v>
      </c>
      <c r="R427" s="17">
        <f>O427-Q427</f>
        <v>1714.8400000000004</v>
      </c>
      <c r="S427" s="17">
        <f t="shared" ref="S427" si="409">R427*1</f>
        <v>1714.8400000000004</v>
      </c>
      <c r="T427" s="17">
        <f>R427-S427</f>
        <v>0</v>
      </c>
      <c r="U427" s="17">
        <f>J427*36</f>
        <v>1435.68</v>
      </c>
      <c r="V427" s="20"/>
      <c r="W427" s="23" t="s">
        <v>58</v>
      </c>
      <c r="X427" s="23" t="s">
        <v>941</v>
      </c>
    </row>
    <row r="428" spans="1:24" x14ac:dyDescent="0.25">
      <c r="A428" s="21">
        <v>45215</v>
      </c>
      <c r="B428" s="22" t="s">
        <v>988</v>
      </c>
      <c r="C428" s="22" t="s">
        <v>989</v>
      </c>
      <c r="D428" s="22" t="s">
        <v>109</v>
      </c>
      <c r="E428" s="22" t="s">
        <v>27</v>
      </c>
      <c r="F428" s="23" t="s">
        <v>28</v>
      </c>
      <c r="G428" s="23" t="s">
        <v>49</v>
      </c>
      <c r="H428" s="23" t="s">
        <v>49</v>
      </c>
      <c r="I428" s="23" t="s">
        <v>50</v>
      </c>
      <c r="J428" s="15">
        <v>41.4</v>
      </c>
      <c r="K428" s="15">
        <v>25</v>
      </c>
      <c r="L428" s="15">
        <f t="shared" si="398"/>
        <v>1.6559999999999999</v>
      </c>
      <c r="M428" s="15">
        <f>15/1.2</f>
        <v>12.5</v>
      </c>
      <c r="N428" s="15" t="s">
        <v>32</v>
      </c>
      <c r="O428" s="16">
        <f t="shared" ref="O428" si="410">+J428*M428</f>
        <v>517.5</v>
      </c>
      <c r="P428" s="17">
        <v>0</v>
      </c>
      <c r="Q428" s="17">
        <f t="shared" ref="Q428" si="411">+J428*P428</f>
        <v>0</v>
      </c>
      <c r="R428" s="17">
        <f t="shared" ref="R428" si="412">+O428-Q428</f>
        <v>517.5</v>
      </c>
      <c r="S428" s="17">
        <f t="shared" ref="S428" si="413">+R428*1</f>
        <v>517.5</v>
      </c>
      <c r="T428" s="17">
        <f>+R428-S428</f>
        <v>0</v>
      </c>
      <c r="U428" s="17"/>
      <c r="V428" s="20"/>
      <c r="W428" s="23" t="s">
        <v>51</v>
      </c>
      <c r="X428" s="23" t="s">
        <v>33</v>
      </c>
    </row>
    <row r="429" spans="1:24" x14ac:dyDescent="0.25">
      <c r="A429" s="21">
        <v>45215</v>
      </c>
      <c r="B429" s="22" t="s">
        <v>990</v>
      </c>
      <c r="C429" s="22" t="s">
        <v>991</v>
      </c>
      <c r="D429" s="22" t="s">
        <v>95</v>
      </c>
      <c r="E429" s="22" t="s">
        <v>27</v>
      </c>
      <c r="F429" s="23" t="s">
        <v>28</v>
      </c>
      <c r="G429" s="23" t="s">
        <v>29</v>
      </c>
      <c r="H429" s="23" t="s">
        <v>38</v>
      </c>
      <c r="I429" s="23" t="s">
        <v>39</v>
      </c>
      <c r="J429" s="15">
        <v>9.5399999999999991</v>
      </c>
      <c r="K429" s="15">
        <v>6</v>
      </c>
      <c r="L429" s="15">
        <f t="shared" si="398"/>
        <v>1.5899999999999999</v>
      </c>
      <c r="M429" s="15">
        <v>45</v>
      </c>
      <c r="N429" s="15" t="s">
        <v>75</v>
      </c>
      <c r="O429" s="17">
        <f>+J429*M429</f>
        <v>429.29999999999995</v>
      </c>
      <c r="P429" s="17">
        <v>0</v>
      </c>
      <c r="Q429" s="17">
        <f>+J429*P429</f>
        <v>0</v>
      </c>
      <c r="R429" s="17">
        <f>+O429-Q429</f>
        <v>429.29999999999995</v>
      </c>
      <c r="S429" s="17">
        <f>R429*0</f>
        <v>0</v>
      </c>
      <c r="T429" s="17">
        <f t="shared" ref="T429" si="414">R429-S429</f>
        <v>429.29999999999995</v>
      </c>
      <c r="U429" s="20"/>
      <c r="V429" s="20"/>
      <c r="W429" s="23"/>
      <c r="X429" s="23" t="s">
        <v>33</v>
      </c>
    </row>
    <row r="430" spans="1:24" x14ac:dyDescent="0.25">
      <c r="A430" s="21">
        <v>45215</v>
      </c>
      <c r="B430" s="22" t="s">
        <v>992</v>
      </c>
      <c r="C430" s="22" t="s">
        <v>993</v>
      </c>
      <c r="D430" s="22" t="s">
        <v>100</v>
      </c>
      <c r="E430" s="22" t="s">
        <v>27</v>
      </c>
      <c r="F430" s="23" t="s">
        <v>28</v>
      </c>
      <c r="G430" s="23" t="s">
        <v>29</v>
      </c>
      <c r="H430" s="23" t="s">
        <v>43</v>
      </c>
      <c r="I430" s="23" t="s">
        <v>44</v>
      </c>
      <c r="J430" s="15">
        <v>6.1</v>
      </c>
      <c r="K430" s="15">
        <v>4</v>
      </c>
      <c r="L430" s="15">
        <f t="shared" si="398"/>
        <v>1.5249999999999999</v>
      </c>
      <c r="M430" s="15">
        <f>46/1.2</f>
        <v>38.333333333333336</v>
      </c>
      <c r="N430" s="15" t="s">
        <v>32</v>
      </c>
      <c r="O430" s="16">
        <f t="shared" ref="O430" si="415">+J430*M430</f>
        <v>233.83333333333334</v>
      </c>
      <c r="P430" s="17">
        <v>0</v>
      </c>
      <c r="Q430" s="17">
        <f t="shared" ref="Q430" si="416">+J430*P430</f>
        <v>0</v>
      </c>
      <c r="R430" s="17">
        <f t="shared" ref="R430" si="417">+O430-Q430</f>
        <v>233.83333333333334</v>
      </c>
      <c r="S430" s="17">
        <f>+R430*1</f>
        <v>233.83333333333334</v>
      </c>
      <c r="T430" s="17">
        <f>+R430-S430</f>
        <v>0</v>
      </c>
      <c r="U430" s="17"/>
      <c r="V430" s="20"/>
      <c r="W430" s="23"/>
      <c r="X430" s="23" t="s">
        <v>33</v>
      </c>
    </row>
    <row r="431" spans="1:24" x14ac:dyDescent="0.25">
      <c r="A431" s="21">
        <v>45215</v>
      </c>
      <c r="B431" s="22" t="s">
        <v>994</v>
      </c>
      <c r="C431" s="22" t="s">
        <v>995</v>
      </c>
      <c r="D431" s="22" t="s">
        <v>128</v>
      </c>
      <c r="E431" s="22"/>
      <c r="F431" s="23" t="s">
        <v>155</v>
      </c>
      <c r="G431" s="23" t="s">
        <v>29</v>
      </c>
      <c r="H431" s="23" t="s">
        <v>288</v>
      </c>
      <c r="I431" s="23" t="s">
        <v>289</v>
      </c>
      <c r="J431" s="15">
        <v>40.659999999999997</v>
      </c>
      <c r="K431" s="15">
        <v>28</v>
      </c>
      <c r="L431" s="15">
        <f t="shared" si="398"/>
        <v>1.452142857142857</v>
      </c>
      <c r="M431" s="15">
        <v>92</v>
      </c>
      <c r="N431" s="15" t="s">
        <v>75</v>
      </c>
      <c r="O431" s="16">
        <f t="shared" ref="O431" si="418">J431*M431</f>
        <v>3740.72</v>
      </c>
      <c r="P431" s="17">
        <v>43</v>
      </c>
      <c r="Q431" s="17">
        <f t="shared" ref="Q431" si="419">J431*P431</f>
        <v>1748.3799999999999</v>
      </c>
      <c r="R431" s="17">
        <f>+O431-Q431</f>
        <v>1992.34</v>
      </c>
      <c r="S431" s="17">
        <f t="shared" ref="S431" si="420">+R431*1</f>
        <v>1992.34</v>
      </c>
      <c r="T431" s="17">
        <f>+R431-S431</f>
        <v>0</v>
      </c>
      <c r="U431" s="17">
        <f>J431*40</f>
        <v>1626.3999999999999</v>
      </c>
      <c r="V431" s="20"/>
      <c r="W431" s="23" t="s">
        <v>106</v>
      </c>
      <c r="X431" s="23" t="s">
        <v>362</v>
      </c>
    </row>
    <row r="432" spans="1:24" x14ac:dyDescent="0.25">
      <c r="A432" s="21">
        <v>45215</v>
      </c>
      <c r="B432" s="22" t="s">
        <v>996</v>
      </c>
      <c r="C432" s="22" t="s">
        <v>997</v>
      </c>
      <c r="D432" s="22" t="s">
        <v>754</v>
      </c>
      <c r="E432" s="22" t="s">
        <v>27</v>
      </c>
      <c r="F432" s="23" t="s">
        <v>28</v>
      </c>
      <c r="G432" s="23" t="s">
        <v>29</v>
      </c>
      <c r="H432" s="23" t="s">
        <v>43</v>
      </c>
      <c r="I432" s="23" t="s">
        <v>44</v>
      </c>
      <c r="J432" s="15">
        <v>38.76</v>
      </c>
      <c r="K432" s="15">
        <v>25</v>
      </c>
      <c r="L432" s="15">
        <f t="shared" si="398"/>
        <v>1.5504</v>
      </c>
      <c r="M432" s="15">
        <f>46/1.2</f>
        <v>38.333333333333336</v>
      </c>
      <c r="N432" s="15" t="s">
        <v>32</v>
      </c>
      <c r="O432" s="16">
        <f t="shared" ref="O432" si="421">+J432*M432</f>
        <v>1485.8</v>
      </c>
      <c r="P432" s="17">
        <v>0</v>
      </c>
      <c r="Q432" s="17">
        <f t="shared" ref="Q432" si="422">+J432*P432</f>
        <v>0</v>
      </c>
      <c r="R432" s="17">
        <f t="shared" ref="R432" si="423">+O432-Q432</f>
        <v>1485.8</v>
      </c>
      <c r="S432" s="17">
        <f>+R432*1</f>
        <v>1485.8</v>
      </c>
      <c r="T432" s="17">
        <f>+R432-S432</f>
        <v>0</v>
      </c>
      <c r="U432" s="17"/>
      <c r="V432" s="20"/>
      <c r="W432" s="23" t="s">
        <v>755</v>
      </c>
      <c r="X432" s="23" t="s">
        <v>33</v>
      </c>
    </row>
    <row r="433" spans="1:24" x14ac:dyDescent="0.25">
      <c r="A433" s="21">
        <v>45215</v>
      </c>
      <c r="B433" s="22" t="s">
        <v>998</v>
      </c>
      <c r="C433" s="22" t="s">
        <v>999</v>
      </c>
      <c r="D433" s="22" t="s">
        <v>1000</v>
      </c>
      <c r="E433" s="22" t="s">
        <v>27</v>
      </c>
      <c r="F433" s="23" t="s">
        <v>28</v>
      </c>
      <c r="G433" s="23" t="s">
        <v>29</v>
      </c>
      <c r="H433" s="23" t="s">
        <v>38</v>
      </c>
      <c r="I433" s="23" t="s">
        <v>39</v>
      </c>
      <c r="J433" s="15">
        <v>40.380000000000003</v>
      </c>
      <c r="K433" s="15">
        <v>25</v>
      </c>
      <c r="L433" s="15">
        <f t="shared" si="398"/>
        <v>1.6152000000000002</v>
      </c>
      <c r="M433" s="15">
        <v>45</v>
      </c>
      <c r="N433" s="15" t="s">
        <v>75</v>
      </c>
      <c r="O433" s="17">
        <f>+J433*M433</f>
        <v>1817.1000000000001</v>
      </c>
      <c r="P433" s="17">
        <v>0</v>
      </c>
      <c r="Q433" s="17">
        <f>+J433*P433</f>
        <v>0</v>
      </c>
      <c r="R433" s="17">
        <f>+O433-Q433</f>
        <v>1817.1000000000001</v>
      </c>
      <c r="S433" s="17">
        <f>R433*0</f>
        <v>0</v>
      </c>
      <c r="T433" s="17">
        <f t="shared" ref="T433" si="424">R433-S433</f>
        <v>1817.1000000000001</v>
      </c>
      <c r="U433" s="17"/>
      <c r="V433" s="20"/>
      <c r="W433" s="23"/>
      <c r="X433" s="23" t="s">
        <v>33</v>
      </c>
    </row>
    <row r="434" spans="1:24" x14ac:dyDescent="0.25">
      <c r="A434" s="21">
        <v>45215</v>
      </c>
      <c r="B434" s="22" t="s">
        <v>1001</v>
      </c>
      <c r="C434" s="22" t="s">
        <v>1002</v>
      </c>
      <c r="D434" s="22" t="s">
        <v>121</v>
      </c>
      <c r="E434" s="22">
        <v>376</v>
      </c>
      <c r="F434" s="23" t="s">
        <v>37</v>
      </c>
      <c r="G434" s="23" t="s">
        <v>29</v>
      </c>
      <c r="H434" s="23" t="s">
        <v>288</v>
      </c>
      <c r="I434" s="23" t="s">
        <v>289</v>
      </c>
      <c r="J434" s="15">
        <v>37.6</v>
      </c>
      <c r="K434" s="15">
        <v>25</v>
      </c>
      <c r="L434" s="15">
        <f t="shared" si="398"/>
        <v>1.504</v>
      </c>
      <c r="M434" s="15">
        <v>48</v>
      </c>
      <c r="N434" s="15" t="s">
        <v>32</v>
      </c>
      <c r="O434" s="17">
        <f>J434*M434</f>
        <v>1804.8000000000002</v>
      </c>
      <c r="P434" s="17">
        <v>0</v>
      </c>
      <c r="Q434" s="17">
        <f>J434*P434</f>
        <v>0</v>
      </c>
      <c r="R434" s="17">
        <f>O434-Q434</f>
        <v>1804.8000000000002</v>
      </c>
      <c r="S434" s="17">
        <f>R434*1</f>
        <v>1804.8000000000002</v>
      </c>
      <c r="T434" s="17">
        <f>R434-S434</f>
        <v>0</v>
      </c>
      <c r="U434" s="17"/>
      <c r="V434" s="20"/>
      <c r="W434" s="23"/>
      <c r="X434" s="23" t="s">
        <v>33</v>
      </c>
    </row>
    <row r="435" spans="1:24" x14ac:dyDescent="0.25">
      <c r="A435" s="21">
        <v>45215</v>
      </c>
      <c r="B435" s="22" t="s">
        <v>1003</v>
      </c>
      <c r="C435" s="22" t="s">
        <v>1004</v>
      </c>
      <c r="D435" s="22" t="s">
        <v>42</v>
      </c>
      <c r="E435" s="22">
        <v>718</v>
      </c>
      <c r="F435" s="23" t="s">
        <v>45</v>
      </c>
      <c r="G435" s="23" t="s">
        <v>29</v>
      </c>
      <c r="H435" s="23" t="s">
        <v>38</v>
      </c>
      <c r="I435" s="23" t="s">
        <v>39</v>
      </c>
      <c r="J435" s="15">
        <v>43.1</v>
      </c>
      <c r="K435" s="15">
        <v>25</v>
      </c>
      <c r="L435" s="15">
        <f t="shared" si="398"/>
        <v>1.724</v>
      </c>
      <c r="M435" s="15" t="s">
        <v>32</v>
      </c>
      <c r="N435" s="15">
        <v>70</v>
      </c>
      <c r="O435" s="17">
        <f>K435*N435</f>
        <v>1750</v>
      </c>
      <c r="P435" s="17">
        <v>0</v>
      </c>
      <c r="Q435" s="17">
        <f>J435*P435</f>
        <v>0</v>
      </c>
      <c r="R435" s="17">
        <f>+O435-Q435</f>
        <v>1750</v>
      </c>
      <c r="S435" s="17">
        <f>R435*0</f>
        <v>0</v>
      </c>
      <c r="T435" s="17">
        <f t="shared" ref="T435:T436" si="425">R435-S435</f>
        <v>1750</v>
      </c>
      <c r="U435" s="17"/>
      <c r="V435" s="20"/>
      <c r="W435" s="23"/>
      <c r="X435" s="23" t="s">
        <v>33</v>
      </c>
    </row>
    <row r="436" spans="1:24" x14ac:dyDescent="0.25">
      <c r="A436" s="21">
        <v>45215</v>
      </c>
      <c r="B436" s="22" t="s">
        <v>1005</v>
      </c>
      <c r="C436" s="22" t="s">
        <v>1006</v>
      </c>
      <c r="D436" s="22" t="s">
        <v>95</v>
      </c>
      <c r="E436" s="22" t="s">
        <v>27</v>
      </c>
      <c r="F436" s="23" t="s">
        <v>28</v>
      </c>
      <c r="G436" s="23" t="s">
        <v>29</v>
      </c>
      <c r="H436" s="23" t="s">
        <v>38</v>
      </c>
      <c r="I436" s="23" t="s">
        <v>39</v>
      </c>
      <c r="J436" s="15">
        <v>9.94</v>
      </c>
      <c r="K436" s="15">
        <v>6</v>
      </c>
      <c r="L436" s="15">
        <f t="shared" si="398"/>
        <v>1.6566666666666665</v>
      </c>
      <c r="M436" s="15">
        <v>45</v>
      </c>
      <c r="N436" s="15" t="s">
        <v>75</v>
      </c>
      <c r="O436" s="17">
        <f>+J436*M436</f>
        <v>447.29999999999995</v>
      </c>
      <c r="P436" s="17">
        <v>0</v>
      </c>
      <c r="Q436" s="17">
        <f>+J436*P436</f>
        <v>0</v>
      </c>
      <c r="R436" s="17">
        <f>+O436-Q436</f>
        <v>447.29999999999995</v>
      </c>
      <c r="S436" s="17">
        <f>R436*0</f>
        <v>0</v>
      </c>
      <c r="T436" s="17">
        <f t="shared" si="425"/>
        <v>447.29999999999995</v>
      </c>
      <c r="U436" s="17"/>
      <c r="V436" s="20"/>
      <c r="W436" s="23"/>
      <c r="X436" s="23" t="s">
        <v>33</v>
      </c>
    </row>
    <row r="437" spans="1:24" x14ac:dyDescent="0.25">
      <c r="A437" s="21">
        <v>45215</v>
      </c>
      <c r="B437" s="22" t="s">
        <v>1007</v>
      </c>
      <c r="C437" s="22" t="s">
        <v>1008</v>
      </c>
      <c r="D437" s="22" t="s">
        <v>95</v>
      </c>
      <c r="E437" s="22" t="s">
        <v>27</v>
      </c>
      <c r="F437" s="23" t="s">
        <v>28</v>
      </c>
      <c r="G437" s="23" t="s">
        <v>49</v>
      </c>
      <c r="H437" s="23" t="s">
        <v>49</v>
      </c>
      <c r="I437" s="23" t="s">
        <v>50</v>
      </c>
      <c r="J437" s="15">
        <v>9.74</v>
      </c>
      <c r="K437" s="15">
        <v>6</v>
      </c>
      <c r="L437" s="15">
        <f t="shared" si="398"/>
        <v>1.6233333333333333</v>
      </c>
      <c r="M437" s="15">
        <f>15/1.2</f>
        <v>12.5</v>
      </c>
      <c r="N437" s="15" t="s">
        <v>32</v>
      </c>
      <c r="O437" s="16">
        <f t="shared" ref="O437" si="426">+J437*M437</f>
        <v>121.75</v>
      </c>
      <c r="P437" s="17">
        <v>0</v>
      </c>
      <c r="Q437" s="17">
        <f t="shared" ref="Q437" si="427">+J437*P437</f>
        <v>0</v>
      </c>
      <c r="R437" s="17">
        <f t="shared" ref="R437" si="428">+O437-Q437</f>
        <v>121.75</v>
      </c>
      <c r="S437" s="17">
        <f t="shared" ref="S437" si="429">+R437*1</f>
        <v>121.75</v>
      </c>
      <c r="T437" s="17">
        <f>+R437-S437</f>
        <v>0</v>
      </c>
      <c r="U437" s="17"/>
      <c r="V437" s="20"/>
      <c r="W437" s="23"/>
      <c r="X437" s="23" t="s">
        <v>33</v>
      </c>
    </row>
    <row r="438" spans="1:24" x14ac:dyDescent="0.25">
      <c r="A438" s="21">
        <v>45215</v>
      </c>
      <c r="B438" s="22" t="s">
        <v>1009</v>
      </c>
      <c r="C438" s="22" t="s">
        <v>1010</v>
      </c>
      <c r="D438" s="22" t="s">
        <v>42</v>
      </c>
      <c r="E438" s="22">
        <v>719</v>
      </c>
      <c r="F438" s="23" t="s">
        <v>45</v>
      </c>
      <c r="G438" s="23" t="s">
        <v>29</v>
      </c>
      <c r="H438" s="23" t="s">
        <v>43</v>
      </c>
      <c r="I438" s="23" t="s">
        <v>44</v>
      </c>
      <c r="J438" s="15">
        <v>37.78</v>
      </c>
      <c r="K438" s="15">
        <v>25</v>
      </c>
      <c r="L438" s="15">
        <f t="shared" si="398"/>
        <v>1.5112000000000001</v>
      </c>
      <c r="M438" s="15" t="s">
        <v>32</v>
      </c>
      <c r="N438" s="15">
        <v>71</v>
      </c>
      <c r="O438" s="17">
        <f>K438*N438</f>
        <v>1775</v>
      </c>
      <c r="P438" s="17">
        <v>0</v>
      </c>
      <c r="Q438" s="17">
        <f>J438*P438</f>
        <v>0</v>
      </c>
      <c r="R438" s="17">
        <f>+O438-Q438</f>
        <v>1775</v>
      </c>
      <c r="S438" s="17">
        <f>R438*0</f>
        <v>0</v>
      </c>
      <c r="T438" s="17">
        <f t="shared" ref="T438" si="430">R438-S438</f>
        <v>1775</v>
      </c>
      <c r="U438" s="17"/>
      <c r="V438" s="20"/>
      <c r="W438" s="23"/>
      <c r="X438" s="23" t="s">
        <v>33</v>
      </c>
    </row>
    <row r="439" spans="1:24" x14ac:dyDescent="0.25">
      <c r="A439" s="21">
        <v>45215</v>
      </c>
      <c r="B439" s="22" t="s">
        <v>1011</v>
      </c>
      <c r="C439" s="22" t="s">
        <v>1012</v>
      </c>
      <c r="D439" s="22" t="s">
        <v>78</v>
      </c>
      <c r="E439" s="22" t="s">
        <v>27</v>
      </c>
      <c r="F439" s="23" t="s">
        <v>28</v>
      </c>
      <c r="G439" s="23" t="s">
        <v>29</v>
      </c>
      <c r="H439" s="23" t="s">
        <v>30</v>
      </c>
      <c r="I439" s="23" t="s">
        <v>31</v>
      </c>
      <c r="J439" s="15">
        <v>36.36</v>
      </c>
      <c r="K439" s="15">
        <v>25</v>
      </c>
      <c r="L439" s="15">
        <f t="shared" si="398"/>
        <v>1.4543999999999999</v>
      </c>
      <c r="M439" s="15">
        <f>33/1.2</f>
        <v>27.5</v>
      </c>
      <c r="N439" s="15" t="s">
        <v>32</v>
      </c>
      <c r="O439" s="16">
        <f t="shared" ref="O439" si="431">+J439*M439</f>
        <v>999.9</v>
      </c>
      <c r="P439" s="17">
        <v>0</v>
      </c>
      <c r="Q439" s="17">
        <f t="shared" ref="Q439" si="432">+J439*P439</f>
        <v>0</v>
      </c>
      <c r="R439" s="17">
        <f t="shared" ref="R439" si="433">+O439-Q439</f>
        <v>999.9</v>
      </c>
      <c r="S439" s="17">
        <f>+R439*1</f>
        <v>999.9</v>
      </c>
      <c r="T439" s="17">
        <f>+R439-S439</f>
        <v>0</v>
      </c>
      <c r="U439" s="20"/>
      <c r="V439" s="20"/>
      <c r="W439" s="23" t="s">
        <v>79</v>
      </c>
      <c r="X439" s="23" t="s">
        <v>33</v>
      </c>
    </row>
    <row r="440" spans="1:24" x14ac:dyDescent="0.25">
      <c r="A440" s="21">
        <v>45215</v>
      </c>
      <c r="B440" s="22" t="s">
        <v>1013</v>
      </c>
      <c r="C440" s="22" t="s">
        <v>1014</v>
      </c>
      <c r="D440" s="22" t="s">
        <v>656</v>
      </c>
      <c r="E440" s="22">
        <v>4</v>
      </c>
      <c r="F440" s="23" t="s">
        <v>658</v>
      </c>
      <c r="G440" s="23" t="s">
        <v>55</v>
      </c>
      <c r="H440" s="23" t="s">
        <v>56</v>
      </c>
      <c r="I440" s="23" t="s">
        <v>84</v>
      </c>
      <c r="J440" s="15">
        <v>40.68</v>
      </c>
      <c r="K440" s="15">
        <v>25</v>
      </c>
      <c r="L440" s="15">
        <f t="shared" si="398"/>
        <v>1.6272</v>
      </c>
      <c r="M440" s="15">
        <v>0</v>
      </c>
      <c r="N440" s="15" t="s">
        <v>32</v>
      </c>
      <c r="O440" s="16">
        <f>J440*M440</f>
        <v>0</v>
      </c>
      <c r="P440" s="17">
        <v>0</v>
      </c>
      <c r="Q440" s="17">
        <f>J440*P440</f>
        <v>0</v>
      </c>
      <c r="R440" s="17">
        <f>O440-Q440</f>
        <v>0</v>
      </c>
      <c r="S440" s="17">
        <f>R440*1</f>
        <v>0</v>
      </c>
      <c r="T440" s="17"/>
      <c r="U440" s="17"/>
      <c r="V440" s="20"/>
      <c r="W440" s="23"/>
      <c r="X440" s="23" t="s">
        <v>33</v>
      </c>
    </row>
    <row r="441" spans="1:24" x14ac:dyDescent="0.25">
      <c r="A441" s="21">
        <v>45215</v>
      </c>
      <c r="B441" s="22" t="s">
        <v>1015</v>
      </c>
      <c r="C441" s="22" t="s">
        <v>1016</v>
      </c>
      <c r="D441" s="22" t="s">
        <v>1017</v>
      </c>
      <c r="E441" s="22" t="s">
        <v>27</v>
      </c>
      <c r="F441" s="23" t="s">
        <v>28</v>
      </c>
      <c r="G441" s="23" t="s">
        <v>29</v>
      </c>
      <c r="H441" s="23" t="s">
        <v>38</v>
      </c>
      <c r="I441" s="23" t="s">
        <v>39</v>
      </c>
      <c r="J441" s="15">
        <v>18</v>
      </c>
      <c r="K441" s="15">
        <v>10</v>
      </c>
      <c r="L441" s="15">
        <f t="shared" si="398"/>
        <v>1.8</v>
      </c>
      <c r="M441" s="15">
        <v>45</v>
      </c>
      <c r="N441" s="15" t="s">
        <v>75</v>
      </c>
      <c r="O441" s="17">
        <f>+J441*M441</f>
        <v>810</v>
      </c>
      <c r="P441" s="17">
        <v>0</v>
      </c>
      <c r="Q441" s="17">
        <f>+J441*P441</f>
        <v>0</v>
      </c>
      <c r="R441" s="17">
        <f>+O441-Q441</f>
        <v>810</v>
      </c>
      <c r="S441" s="17">
        <f>R441*0</f>
        <v>0</v>
      </c>
      <c r="T441" s="17">
        <f t="shared" ref="T441" si="434">R441-S441</f>
        <v>810</v>
      </c>
      <c r="U441" s="17"/>
      <c r="V441" s="20"/>
      <c r="W441" s="23"/>
      <c r="X441" s="23" t="s">
        <v>33</v>
      </c>
    </row>
    <row r="442" spans="1:24" x14ac:dyDescent="0.25">
      <c r="A442" s="21">
        <v>45215</v>
      </c>
      <c r="B442" s="22" t="s">
        <v>1018</v>
      </c>
      <c r="C442" s="22" t="s">
        <v>1019</v>
      </c>
      <c r="D442" s="22" t="s">
        <v>121</v>
      </c>
      <c r="E442" s="22">
        <v>377</v>
      </c>
      <c r="F442" s="23" t="s">
        <v>37</v>
      </c>
      <c r="G442" s="23" t="s">
        <v>29</v>
      </c>
      <c r="H442" s="23" t="s">
        <v>43</v>
      </c>
      <c r="I442" s="23" t="s">
        <v>44</v>
      </c>
      <c r="J442" s="15">
        <v>38.28</v>
      </c>
      <c r="K442" s="15">
        <v>25</v>
      </c>
      <c r="L442" s="15">
        <f t="shared" si="398"/>
        <v>1.5312000000000001</v>
      </c>
      <c r="M442" s="15">
        <v>46</v>
      </c>
      <c r="N442" s="15" t="s">
        <v>32</v>
      </c>
      <c r="O442" s="17">
        <f>J442*M442</f>
        <v>1760.88</v>
      </c>
      <c r="P442" s="17">
        <v>0</v>
      </c>
      <c r="Q442" s="17">
        <f>J442*P442</f>
        <v>0</v>
      </c>
      <c r="R442" s="17">
        <f>O442-Q442</f>
        <v>1760.88</v>
      </c>
      <c r="S442" s="17">
        <f>R442*1</f>
        <v>1760.88</v>
      </c>
      <c r="T442" s="17">
        <f>R442-S442</f>
        <v>0</v>
      </c>
      <c r="U442" s="17"/>
      <c r="V442" s="20"/>
      <c r="W442" s="23"/>
      <c r="X442" s="23" t="s">
        <v>33</v>
      </c>
    </row>
    <row r="443" spans="1:24" x14ac:dyDescent="0.25">
      <c r="A443" s="21">
        <v>45215</v>
      </c>
      <c r="B443" s="22" t="s">
        <v>1020</v>
      </c>
      <c r="C443" s="22" t="s">
        <v>1021</v>
      </c>
      <c r="D443" s="22" t="s">
        <v>203</v>
      </c>
      <c r="E443" s="22">
        <v>4488</v>
      </c>
      <c r="F443" s="23" t="s">
        <v>204</v>
      </c>
      <c r="G443" s="23" t="s">
        <v>29</v>
      </c>
      <c r="H443" s="23" t="s">
        <v>38</v>
      </c>
      <c r="I443" s="23" t="s">
        <v>39</v>
      </c>
      <c r="J443" s="15">
        <v>43.96</v>
      </c>
      <c r="K443" s="15">
        <v>25</v>
      </c>
      <c r="L443" s="15">
        <f t="shared" si="398"/>
        <v>1.7584</v>
      </c>
      <c r="M443" s="15" t="s">
        <v>32</v>
      </c>
      <c r="N443" s="15">
        <v>70</v>
      </c>
      <c r="O443" s="16">
        <f>K443*N443</f>
        <v>1750</v>
      </c>
      <c r="P443" s="17">
        <v>0</v>
      </c>
      <c r="Q443" s="17">
        <f>K443*P443</f>
        <v>0</v>
      </c>
      <c r="R443" s="17">
        <f>O443-Q443</f>
        <v>1750</v>
      </c>
      <c r="S443" s="17">
        <f t="shared" ref="S443" si="435">R443*0</f>
        <v>0</v>
      </c>
      <c r="T443" s="17">
        <f t="shared" ref="T443" si="436">R443-S443</f>
        <v>1750</v>
      </c>
      <c r="U443" s="17"/>
      <c r="V443" s="20"/>
      <c r="W443" s="23"/>
      <c r="X443" s="23" t="s">
        <v>33</v>
      </c>
    </row>
    <row r="444" spans="1:24" x14ac:dyDescent="0.25">
      <c r="A444" s="21">
        <v>45215</v>
      </c>
      <c r="B444" s="22" t="s">
        <v>1022</v>
      </c>
      <c r="C444" s="22" t="s">
        <v>1023</v>
      </c>
      <c r="D444" s="22" t="s">
        <v>200</v>
      </c>
      <c r="E444" s="22"/>
      <c r="F444" s="23" t="s">
        <v>155</v>
      </c>
      <c r="G444" s="23" t="s">
        <v>29</v>
      </c>
      <c r="H444" s="23" t="s">
        <v>43</v>
      </c>
      <c r="I444" s="23" t="s">
        <v>44</v>
      </c>
      <c r="J444" s="15">
        <v>40.119999999999997</v>
      </c>
      <c r="K444" s="15">
        <v>28</v>
      </c>
      <c r="L444" s="15">
        <f t="shared" si="398"/>
        <v>1.4328571428571428</v>
      </c>
      <c r="M444" s="15">
        <v>90</v>
      </c>
      <c r="N444" s="15" t="s">
        <v>75</v>
      </c>
      <c r="O444" s="16">
        <f>J444*M444</f>
        <v>3610.7999999999997</v>
      </c>
      <c r="P444" s="17">
        <v>43</v>
      </c>
      <c r="Q444" s="17">
        <f>J444*P444</f>
        <v>1725.1599999999999</v>
      </c>
      <c r="R444" s="17">
        <f>+O444-Q444</f>
        <v>1885.6399999999999</v>
      </c>
      <c r="S444" s="17">
        <f>+R444*1</f>
        <v>1885.6399999999999</v>
      </c>
      <c r="T444" s="17">
        <f>+R444-S444</f>
        <v>0</v>
      </c>
      <c r="U444" s="17">
        <f>J444*40</f>
        <v>1604.8</v>
      </c>
      <c r="V444" s="20"/>
      <c r="W444" s="23" t="s">
        <v>58</v>
      </c>
      <c r="X444" s="23" t="s">
        <v>362</v>
      </c>
    </row>
    <row r="445" spans="1:24" x14ac:dyDescent="0.25">
      <c r="A445" s="21">
        <v>45215</v>
      </c>
      <c r="B445" s="22" t="s">
        <v>1024</v>
      </c>
      <c r="C445" s="22" t="s">
        <v>1025</v>
      </c>
      <c r="D445" s="22" t="s">
        <v>773</v>
      </c>
      <c r="E445" s="22"/>
      <c r="F445" s="23" t="s">
        <v>927</v>
      </c>
      <c r="G445" s="23" t="s">
        <v>29</v>
      </c>
      <c r="H445" s="23" t="s">
        <v>30</v>
      </c>
      <c r="I445" s="23" t="s">
        <v>31</v>
      </c>
      <c r="J445" s="15">
        <v>40.94</v>
      </c>
      <c r="K445" s="15">
        <v>29</v>
      </c>
      <c r="L445" s="15">
        <f t="shared" si="398"/>
        <v>1.4117241379310344</v>
      </c>
      <c r="M445" s="15">
        <v>77</v>
      </c>
      <c r="N445" s="15" t="s">
        <v>75</v>
      </c>
      <c r="O445" s="17">
        <f>+J445*M445</f>
        <v>3152.3799999999997</v>
      </c>
      <c r="P445" s="17">
        <v>43</v>
      </c>
      <c r="Q445" s="17">
        <f>+J445*P445</f>
        <v>1760.4199999999998</v>
      </c>
      <c r="R445" s="17">
        <f>+O445-Q445</f>
        <v>1391.9599999999998</v>
      </c>
      <c r="S445" s="17">
        <f>+R445*1</f>
        <v>1391.9599999999998</v>
      </c>
      <c r="T445" s="17">
        <f>+R445-S445</f>
        <v>0</v>
      </c>
      <c r="U445" s="17">
        <f t="shared" ref="U445" si="437">J445*40</f>
        <v>1637.6</v>
      </c>
      <c r="V445" s="20"/>
      <c r="W445" s="23" t="s">
        <v>774</v>
      </c>
      <c r="X445" s="23" t="s">
        <v>928</v>
      </c>
    </row>
    <row r="446" spans="1:24" x14ac:dyDescent="0.25">
      <c r="A446" s="21">
        <v>45215</v>
      </c>
      <c r="B446" s="22" t="s">
        <v>1026</v>
      </c>
      <c r="C446" s="22" t="s">
        <v>1027</v>
      </c>
      <c r="D446" s="22" t="s">
        <v>48</v>
      </c>
      <c r="E446" s="22">
        <v>3003</v>
      </c>
      <c r="F446" s="23" t="s">
        <v>51</v>
      </c>
      <c r="G446" s="23" t="s">
        <v>29</v>
      </c>
      <c r="H446" s="23" t="s">
        <v>38</v>
      </c>
      <c r="I446" s="23" t="s">
        <v>39</v>
      </c>
      <c r="J446" s="15">
        <v>39.1</v>
      </c>
      <c r="K446" s="15">
        <v>25</v>
      </c>
      <c r="L446" s="15">
        <f t="shared" si="398"/>
        <v>1.5640000000000001</v>
      </c>
      <c r="M446" s="15" t="s">
        <v>32</v>
      </c>
      <c r="N446" s="15">
        <v>68</v>
      </c>
      <c r="O446" s="16">
        <f>K446*N446</f>
        <v>1700</v>
      </c>
      <c r="P446" s="17">
        <v>0</v>
      </c>
      <c r="Q446" s="17">
        <f>K446*P446</f>
        <v>0</v>
      </c>
      <c r="R446" s="17">
        <f>O446-Q446</f>
        <v>1700</v>
      </c>
      <c r="S446" s="17">
        <f>R446*0</f>
        <v>0</v>
      </c>
      <c r="T446" s="17">
        <f>R446-S446</f>
        <v>1700</v>
      </c>
      <c r="U446" s="17"/>
      <c r="V446" s="20"/>
      <c r="W446" s="23"/>
      <c r="X446" s="23" t="s">
        <v>33</v>
      </c>
    </row>
    <row r="447" spans="1:24" x14ac:dyDescent="0.25">
      <c r="A447" s="21">
        <v>45215</v>
      </c>
      <c r="B447" s="22" t="s">
        <v>1028</v>
      </c>
      <c r="C447" s="22" t="s">
        <v>1029</v>
      </c>
      <c r="D447" s="22" t="s">
        <v>913</v>
      </c>
      <c r="E447" s="22">
        <v>1228</v>
      </c>
      <c r="F447" s="23" t="s">
        <v>51</v>
      </c>
      <c r="G447" s="23" t="s">
        <v>29</v>
      </c>
      <c r="H447" s="23" t="s">
        <v>43</v>
      </c>
      <c r="I447" s="23" t="s">
        <v>44</v>
      </c>
      <c r="J447" s="15">
        <v>35.18</v>
      </c>
      <c r="K447" s="15">
        <v>25</v>
      </c>
      <c r="L447" s="15">
        <f t="shared" si="398"/>
        <v>1.4072</v>
      </c>
      <c r="M447" s="15" t="s">
        <v>32</v>
      </c>
      <c r="N447" s="15">
        <v>68</v>
      </c>
      <c r="O447" s="16">
        <f>K447*N447</f>
        <v>1700</v>
      </c>
      <c r="P447" s="17">
        <v>0</v>
      </c>
      <c r="Q447" s="17">
        <f>K447*P447</f>
        <v>0</v>
      </c>
      <c r="R447" s="17">
        <f>O447-Q447</f>
        <v>1700</v>
      </c>
      <c r="S447" s="17">
        <f>R447*0</f>
        <v>0</v>
      </c>
      <c r="T447" s="17">
        <f>R447-S447</f>
        <v>1700</v>
      </c>
      <c r="U447" s="17"/>
      <c r="V447" s="20"/>
      <c r="W447" s="23"/>
      <c r="X447" s="23" t="s">
        <v>33</v>
      </c>
    </row>
    <row r="448" spans="1:24" x14ac:dyDescent="0.25">
      <c r="A448" s="21">
        <v>45215</v>
      </c>
      <c r="B448" s="22" t="s">
        <v>1030</v>
      </c>
      <c r="C448" s="22" t="s">
        <v>1031</v>
      </c>
      <c r="D448" s="22" t="s">
        <v>100</v>
      </c>
      <c r="E448" s="22" t="s">
        <v>27</v>
      </c>
      <c r="F448" s="23" t="s">
        <v>28</v>
      </c>
      <c r="G448" s="23" t="s">
        <v>29</v>
      </c>
      <c r="H448" s="23" t="s">
        <v>43</v>
      </c>
      <c r="I448" s="23" t="s">
        <v>44</v>
      </c>
      <c r="J448" s="15">
        <v>2.92</v>
      </c>
      <c r="K448" s="15">
        <v>2</v>
      </c>
      <c r="L448" s="15">
        <f t="shared" si="398"/>
        <v>1.46</v>
      </c>
      <c r="M448" s="15">
        <f>46/1.2</f>
        <v>38.333333333333336</v>
      </c>
      <c r="N448" s="15" t="s">
        <v>32</v>
      </c>
      <c r="O448" s="16">
        <f t="shared" ref="O448" si="438">+J448*M448</f>
        <v>111.93333333333334</v>
      </c>
      <c r="P448" s="17">
        <v>0</v>
      </c>
      <c r="Q448" s="17">
        <f t="shared" ref="Q448" si="439">+J448*P448</f>
        <v>0</v>
      </c>
      <c r="R448" s="17">
        <f t="shared" ref="R448" si="440">+O448-Q448</f>
        <v>111.93333333333334</v>
      </c>
      <c r="S448" s="17">
        <f>+R448*1</f>
        <v>111.93333333333334</v>
      </c>
      <c r="T448" s="17">
        <f>+R448-S448</f>
        <v>0</v>
      </c>
      <c r="U448" s="17"/>
      <c r="V448" s="20"/>
      <c r="W448" s="23"/>
      <c r="X448" s="23" t="s">
        <v>33</v>
      </c>
    </row>
    <row r="449" spans="1:24" x14ac:dyDescent="0.25">
      <c r="A449" s="21">
        <v>45215</v>
      </c>
      <c r="B449" s="22" t="s">
        <v>1032</v>
      </c>
      <c r="C449" s="22" t="s">
        <v>1033</v>
      </c>
      <c r="D449" s="22" t="s">
        <v>61</v>
      </c>
      <c r="E449" s="22"/>
      <c r="F449" s="23" t="s">
        <v>155</v>
      </c>
      <c r="G449" s="23" t="s">
        <v>29</v>
      </c>
      <c r="H449" s="23" t="s">
        <v>288</v>
      </c>
      <c r="I449" s="23" t="s">
        <v>289</v>
      </c>
      <c r="J449" s="15">
        <v>42.52</v>
      </c>
      <c r="K449" s="15">
        <v>29</v>
      </c>
      <c r="L449" s="15">
        <f t="shared" si="398"/>
        <v>1.4662068965517243</v>
      </c>
      <c r="M449" s="15">
        <v>92</v>
      </c>
      <c r="N449" s="15" t="s">
        <v>75</v>
      </c>
      <c r="O449" s="16">
        <f t="shared" ref="O449" si="441">J449*M449</f>
        <v>3911.84</v>
      </c>
      <c r="P449" s="17">
        <v>43</v>
      </c>
      <c r="Q449" s="17">
        <f t="shared" ref="Q449" si="442">J449*P449</f>
        <v>1828.3600000000001</v>
      </c>
      <c r="R449" s="17">
        <f>+O449-Q449</f>
        <v>2083.48</v>
      </c>
      <c r="S449" s="17">
        <f t="shared" ref="S449" si="443">+R449*1</f>
        <v>2083.48</v>
      </c>
      <c r="T449" s="17">
        <f>+R449-S449</f>
        <v>0</v>
      </c>
      <c r="U449" s="17">
        <f>J449*40</f>
        <v>1700.8000000000002</v>
      </c>
      <c r="V449" s="20"/>
      <c r="W449" s="23" t="s">
        <v>58</v>
      </c>
      <c r="X449" s="23" t="s">
        <v>362</v>
      </c>
    </row>
    <row r="450" spans="1:24" x14ac:dyDescent="0.25">
      <c r="A450" s="21">
        <v>45215</v>
      </c>
      <c r="B450" s="22" t="s">
        <v>1034</v>
      </c>
      <c r="C450" s="22" t="s">
        <v>1035</v>
      </c>
      <c r="D450" s="22" t="s">
        <v>42</v>
      </c>
      <c r="E450" s="22">
        <v>720</v>
      </c>
      <c r="F450" s="23" t="s">
        <v>45</v>
      </c>
      <c r="G450" s="23" t="s">
        <v>29</v>
      </c>
      <c r="H450" s="23" t="s">
        <v>38</v>
      </c>
      <c r="I450" s="23" t="s">
        <v>39</v>
      </c>
      <c r="J450" s="15">
        <v>41.58</v>
      </c>
      <c r="K450" s="15">
        <v>25</v>
      </c>
      <c r="L450" s="15">
        <f t="shared" si="398"/>
        <v>1.6632</v>
      </c>
      <c r="M450" s="15" t="s">
        <v>32</v>
      </c>
      <c r="N450" s="15">
        <v>70</v>
      </c>
      <c r="O450" s="17">
        <f>K450*N450</f>
        <v>1750</v>
      </c>
      <c r="P450" s="17">
        <v>0</v>
      </c>
      <c r="Q450" s="17">
        <f>J450*P450</f>
        <v>0</v>
      </c>
      <c r="R450" s="17">
        <f>+O450-Q450</f>
        <v>1750</v>
      </c>
      <c r="S450" s="17">
        <f>R450*0</f>
        <v>0</v>
      </c>
      <c r="T450" s="17">
        <f t="shared" ref="T450:T451" si="444">R450-S450</f>
        <v>1750</v>
      </c>
      <c r="U450" s="17"/>
      <c r="V450" s="20"/>
      <c r="W450" s="23"/>
      <c r="X450" s="23" t="s">
        <v>33</v>
      </c>
    </row>
    <row r="451" spans="1:24" x14ac:dyDescent="0.25">
      <c r="A451" s="21">
        <v>45215</v>
      </c>
      <c r="B451" s="22" t="s">
        <v>1036</v>
      </c>
      <c r="C451" s="22" t="s">
        <v>1037</v>
      </c>
      <c r="D451" s="22" t="s">
        <v>203</v>
      </c>
      <c r="E451" s="22">
        <v>4489</v>
      </c>
      <c r="F451" s="23" t="s">
        <v>204</v>
      </c>
      <c r="G451" s="23" t="s">
        <v>29</v>
      </c>
      <c r="H451" s="23" t="s">
        <v>38</v>
      </c>
      <c r="I451" s="23" t="s">
        <v>39</v>
      </c>
      <c r="J451" s="15">
        <v>44.4</v>
      </c>
      <c r="K451" s="15">
        <v>25</v>
      </c>
      <c r="L451" s="15">
        <f t="shared" si="398"/>
        <v>1.776</v>
      </c>
      <c r="M451" s="15" t="s">
        <v>32</v>
      </c>
      <c r="N451" s="15">
        <v>70</v>
      </c>
      <c r="O451" s="16">
        <f>K451*N451</f>
        <v>1750</v>
      </c>
      <c r="P451" s="17">
        <v>0</v>
      </c>
      <c r="Q451" s="17">
        <f>K451*P451</f>
        <v>0</v>
      </c>
      <c r="R451" s="17">
        <f>O451-Q451</f>
        <v>1750</v>
      </c>
      <c r="S451" s="17">
        <f t="shared" ref="S451" si="445">R451*0</f>
        <v>0</v>
      </c>
      <c r="T451" s="17">
        <f t="shared" si="444"/>
        <v>1750</v>
      </c>
      <c r="U451" s="17"/>
      <c r="V451" s="20"/>
      <c r="W451" s="23"/>
      <c r="X451" s="23" t="s">
        <v>33</v>
      </c>
    </row>
    <row r="452" spans="1:24" x14ac:dyDescent="0.25">
      <c r="A452" s="21">
        <v>45215</v>
      </c>
      <c r="B452" s="22" t="s">
        <v>1038</v>
      </c>
      <c r="C452" s="22" t="s">
        <v>1039</v>
      </c>
      <c r="D452" s="22" t="s">
        <v>754</v>
      </c>
      <c r="E452" s="22" t="s">
        <v>27</v>
      </c>
      <c r="F452" s="23" t="s">
        <v>28</v>
      </c>
      <c r="G452" s="23" t="s">
        <v>29</v>
      </c>
      <c r="H452" s="23" t="s">
        <v>43</v>
      </c>
      <c r="I452" s="23" t="s">
        <v>44</v>
      </c>
      <c r="J452" s="15">
        <v>38.799999999999997</v>
      </c>
      <c r="K452" s="15">
        <v>25</v>
      </c>
      <c r="L452" s="15">
        <f t="shared" si="398"/>
        <v>1.5519999999999998</v>
      </c>
      <c r="M452" s="15">
        <f>46/1.2</f>
        <v>38.333333333333336</v>
      </c>
      <c r="N452" s="15" t="s">
        <v>32</v>
      </c>
      <c r="O452" s="16">
        <f t="shared" ref="O452" si="446">+J452*M452</f>
        <v>1487.3333333333333</v>
      </c>
      <c r="P452" s="17">
        <v>0</v>
      </c>
      <c r="Q452" s="17">
        <f t="shared" ref="Q452" si="447">+J452*P452</f>
        <v>0</v>
      </c>
      <c r="R452" s="17">
        <f t="shared" ref="R452" si="448">+O452-Q452</f>
        <v>1487.3333333333333</v>
      </c>
      <c r="S452" s="17">
        <f>+R452*1</f>
        <v>1487.3333333333333</v>
      </c>
      <c r="T452" s="17">
        <f>+R452-S452</f>
        <v>0</v>
      </c>
      <c r="U452" s="17"/>
      <c r="V452" s="20"/>
      <c r="W452" s="23" t="s">
        <v>755</v>
      </c>
      <c r="X452" s="23" t="s">
        <v>33</v>
      </c>
    </row>
    <row r="453" spans="1:24" x14ac:dyDescent="0.25">
      <c r="A453" s="21">
        <v>45216</v>
      </c>
      <c r="B453" s="22" t="s">
        <v>1040</v>
      </c>
      <c r="C453" s="22" t="s">
        <v>1041</v>
      </c>
      <c r="D453" s="22" t="s">
        <v>42</v>
      </c>
      <c r="E453" s="22">
        <v>721</v>
      </c>
      <c r="F453" s="23" t="s">
        <v>45</v>
      </c>
      <c r="G453" s="23" t="s">
        <v>29</v>
      </c>
      <c r="H453" s="23" t="s">
        <v>43</v>
      </c>
      <c r="I453" s="23" t="s">
        <v>44</v>
      </c>
      <c r="J453" s="15">
        <v>38.200000000000003</v>
      </c>
      <c r="K453" s="15">
        <v>25</v>
      </c>
      <c r="L453" s="15">
        <v>1.528</v>
      </c>
      <c r="M453" s="15" t="s">
        <v>32</v>
      </c>
      <c r="N453" s="15">
        <v>71</v>
      </c>
      <c r="O453" s="17">
        <f>K453*N453</f>
        <v>1775</v>
      </c>
      <c r="P453" s="17">
        <v>0</v>
      </c>
      <c r="Q453" s="17">
        <f>J453*P453</f>
        <v>0</v>
      </c>
      <c r="R453" s="17">
        <f>+O453-Q453</f>
        <v>1775</v>
      </c>
      <c r="S453" s="17">
        <f>R453*0</f>
        <v>0</v>
      </c>
      <c r="T453" s="17">
        <f t="shared" ref="T453" si="449">R453-S453</f>
        <v>1775</v>
      </c>
      <c r="U453" s="17"/>
      <c r="V453" s="20"/>
      <c r="W453" s="23"/>
      <c r="X453" s="23" t="s">
        <v>33</v>
      </c>
    </row>
    <row r="454" spans="1:24" x14ac:dyDescent="0.25">
      <c r="A454" s="21">
        <v>45216</v>
      </c>
      <c r="B454" s="22" t="s">
        <v>1042</v>
      </c>
      <c r="C454" s="22" t="s">
        <v>1043</v>
      </c>
      <c r="D454" s="22" t="s">
        <v>26</v>
      </c>
      <c r="E454" s="22" t="s">
        <v>27</v>
      </c>
      <c r="F454" s="23" t="s">
        <v>28</v>
      </c>
      <c r="G454" s="23" t="s">
        <v>49</v>
      </c>
      <c r="H454" s="23" t="s">
        <v>49</v>
      </c>
      <c r="I454" s="23" t="s">
        <v>50</v>
      </c>
      <c r="J454" s="15">
        <v>34.86</v>
      </c>
      <c r="K454" s="15">
        <v>25</v>
      </c>
      <c r="L454" s="15">
        <v>1.3944000000000001</v>
      </c>
      <c r="M454" s="15">
        <f>15/1.2</f>
        <v>12.5</v>
      </c>
      <c r="N454" s="15" t="s">
        <v>32</v>
      </c>
      <c r="O454" s="16">
        <f t="shared" ref="O454" si="450">+J454*M454</f>
        <v>435.75</v>
      </c>
      <c r="P454" s="17">
        <v>0</v>
      </c>
      <c r="Q454" s="17">
        <f t="shared" ref="Q454" si="451">+J454*P454</f>
        <v>0</v>
      </c>
      <c r="R454" s="17">
        <f t="shared" ref="R454" si="452">+O454-Q454</f>
        <v>435.75</v>
      </c>
      <c r="S454" s="17">
        <f t="shared" ref="S454" si="453">+R454*1</f>
        <v>435.75</v>
      </c>
      <c r="T454" s="17">
        <f>+R454-S454</f>
        <v>0</v>
      </c>
      <c r="U454" s="17"/>
      <c r="V454" s="20"/>
      <c r="W454" s="23"/>
      <c r="X454" s="23" t="s">
        <v>33</v>
      </c>
    </row>
    <row r="455" spans="1:24" x14ac:dyDescent="0.25">
      <c r="A455" s="21">
        <v>45216</v>
      </c>
      <c r="B455" s="22" t="s">
        <v>1044</v>
      </c>
      <c r="C455" s="22" t="s">
        <v>1045</v>
      </c>
      <c r="D455" s="22" t="s">
        <v>656</v>
      </c>
      <c r="E455" s="22">
        <v>5</v>
      </c>
      <c r="F455" s="23" t="s">
        <v>658</v>
      </c>
      <c r="G455" s="23" t="s">
        <v>55</v>
      </c>
      <c r="H455" s="23" t="s">
        <v>56</v>
      </c>
      <c r="I455" s="23" t="s">
        <v>84</v>
      </c>
      <c r="J455" s="15">
        <v>40.32</v>
      </c>
      <c r="K455" s="15">
        <v>25</v>
      </c>
      <c r="L455" s="15">
        <v>1.6128</v>
      </c>
      <c r="M455" s="15"/>
      <c r="N455" s="15" t="s">
        <v>32</v>
      </c>
      <c r="O455" s="16"/>
      <c r="P455" s="17"/>
      <c r="Q455" s="17"/>
      <c r="R455" s="17"/>
      <c r="S455" s="17"/>
      <c r="T455" s="17"/>
      <c r="U455" s="17"/>
      <c r="V455" s="20"/>
      <c r="W455" s="23"/>
      <c r="X455" s="23" t="s">
        <v>33</v>
      </c>
    </row>
    <row r="456" spans="1:24" x14ac:dyDescent="0.25">
      <c r="A456" s="21">
        <v>45216</v>
      </c>
      <c r="B456" s="22" t="s">
        <v>1046</v>
      </c>
      <c r="C456" s="22" t="s">
        <v>1047</v>
      </c>
      <c r="D456" s="22" t="s">
        <v>48</v>
      </c>
      <c r="E456" s="22">
        <v>3004</v>
      </c>
      <c r="F456" s="23" t="s">
        <v>51</v>
      </c>
      <c r="G456" s="23" t="s">
        <v>29</v>
      </c>
      <c r="H456" s="23" t="s">
        <v>43</v>
      </c>
      <c r="I456" s="23" t="s">
        <v>44</v>
      </c>
      <c r="J456" s="15">
        <v>38.92</v>
      </c>
      <c r="K456" s="15">
        <v>25</v>
      </c>
      <c r="L456" s="15">
        <v>1.5568</v>
      </c>
      <c r="M456" s="15" t="s">
        <v>32</v>
      </c>
      <c r="N456" s="15">
        <v>68</v>
      </c>
      <c r="O456" s="16">
        <f>K456*N456</f>
        <v>1700</v>
      </c>
      <c r="P456" s="17">
        <v>0</v>
      </c>
      <c r="Q456" s="17">
        <f>K456*P456</f>
        <v>0</v>
      </c>
      <c r="R456" s="17">
        <f>O456-Q456</f>
        <v>1700</v>
      </c>
      <c r="S456" s="17">
        <f>R456*0</f>
        <v>0</v>
      </c>
      <c r="T456" s="17">
        <f>R456-S456</f>
        <v>1700</v>
      </c>
      <c r="U456" s="17"/>
      <c r="V456" s="20"/>
      <c r="W456" s="23"/>
      <c r="X456" s="23" t="s">
        <v>33</v>
      </c>
    </row>
    <row r="457" spans="1:24" x14ac:dyDescent="0.25">
      <c r="A457" s="21">
        <v>45216</v>
      </c>
      <c r="B457" s="22" t="s">
        <v>1048</v>
      </c>
      <c r="C457" s="22" t="s">
        <v>1049</v>
      </c>
      <c r="D457" s="22" t="s">
        <v>121</v>
      </c>
      <c r="E457" s="22">
        <v>378</v>
      </c>
      <c r="F457" s="23" t="s">
        <v>37</v>
      </c>
      <c r="G457" s="23" t="s">
        <v>29</v>
      </c>
      <c r="H457" s="23" t="s">
        <v>38</v>
      </c>
      <c r="I457" s="23" t="s">
        <v>39</v>
      </c>
      <c r="J457" s="15">
        <v>41.28</v>
      </c>
      <c r="K457" s="15">
        <v>25</v>
      </c>
      <c r="L457" s="15">
        <v>1.6512</v>
      </c>
      <c r="M457" s="15">
        <v>43</v>
      </c>
      <c r="N457" s="15" t="s">
        <v>32</v>
      </c>
      <c r="O457" s="17">
        <f>J457*M457</f>
        <v>1775.04</v>
      </c>
      <c r="P457" s="17">
        <v>0</v>
      </c>
      <c r="Q457" s="17">
        <f>J457*P457</f>
        <v>0</v>
      </c>
      <c r="R457" s="17">
        <f>O457-Q457</f>
        <v>1775.04</v>
      </c>
      <c r="S457" s="17">
        <f>R457*1</f>
        <v>1775.04</v>
      </c>
      <c r="T457" s="17">
        <f>R457-S457</f>
        <v>0</v>
      </c>
      <c r="U457" s="17"/>
      <c r="V457" s="20"/>
      <c r="W457" s="23"/>
      <c r="X457" s="23" t="s">
        <v>33</v>
      </c>
    </row>
    <row r="458" spans="1:24" x14ac:dyDescent="0.25">
      <c r="A458" s="21">
        <v>45216</v>
      </c>
      <c r="B458" s="22" t="s">
        <v>1050</v>
      </c>
      <c r="C458" s="22" t="s">
        <v>1051</v>
      </c>
      <c r="D458" s="22" t="s">
        <v>118</v>
      </c>
      <c r="E458" s="22"/>
      <c r="F458" s="23" t="s">
        <v>155</v>
      </c>
      <c r="G458" s="23" t="s">
        <v>29</v>
      </c>
      <c r="H458" s="23" t="s">
        <v>38</v>
      </c>
      <c r="I458" s="23" t="s">
        <v>39</v>
      </c>
      <c r="J458" s="15">
        <v>43.3</v>
      </c>
      <c r="K458" s="15">
        <v>25</v>
      </c>
      <c r="L458" s="15">
        <v>1.732</v>
      </c>
      <c r="M458" s="15">
        <v>88</v>
      </c>
      <c r="N458" s="15" t="s">
        <v>75</v>
      </c>
      <c r="O458" s="16">
        <f t="shared" ref="O458" si="454">J458*M458</f>
        <v>3810.3999999999996</v>
      </c>
      <c r="P458" s="17">
        <v>43</v>
      </c>
      <c r="Q458" s="17">
        <f t="shared" ref="Q458" si="455">J458*P458</f>
        <v>1861.8999999999999</v>
      </c>
      <c r="R458" s="17">
        <f t="shared" ref="R458:R459" si="456">+O458-Q458</f>
        <v>1948.4999999999998</v>
      </c>
      <c r="S458" s="17">
        <f t="shared" ref="S458" si="457">+R458*1</f>
        <v>1948.4999999999998</v>
      </c>
      <c r="T458" s="17">
        <f>+R458-S458</f>
        <v>0</v>
      </c>
      <c r="U458" s="17">
        <f>J458*40</f>
        <v>1732</v>
      </c>
      <c r="V458" s="20"/>
      <c r="W458" s="23" t="s">
        <v>106</v>
      </c>
      <c r="X458" s="23" t="s">
        <v>362</v>
      </c>
    </row>
    <row r="459" spans="1:24" x14ac:dyDescent="0.25">
      <c r="A459" s="21">
        <v>45216</v>
      </c>
      <c r="B459" s="22" t="s">
        <v>1052</v>
      </c>
      <c r="C459" s="22" t="s">
        <v>1053</v>
      </c>
      <c r="D459" s="22" t="s">
        <v>128</v>
      </c>
      <c r="E459" s="22">
        <v>372</v>
      </c>
      <c r="F459" s="23" t="s">
        <v>106</v>
      </c>
      <c r="G459" s="23" t="s">
        <v>29</v>
      </c>
      <c r="H459" s="23" t="s">
        <v>38</v>
      </c>
      <c r="I459" s="23" t="s">
        <v>39</v>
      </c>
      <c r="J459" s="15">
        <v>43.7</v>
      </c>
      <c r="K459" s="15">
        <v>25</v>
      </c>
      <c r="L459" s="15">
        <v>1.748</v>
      </c>
      <c r="M459" s="15" t="s">
        <v>32</v>
      </c>
      <c r="N459" s="15">
        <v>70</v>
      </c>
      <c r="O459" s="16">
        <f t="shared" ref="O459" si="458">+K459*N459</f>
        <v>1750</v>
      </c>
      <c r="P459" s="17">
        <v>0</v>
      </c>
      <c r="Q459" s="17">
        <f t="shared" ref="Q459" si="459">+K459*P459</f>
        <v>0</v>
      </c>
      <c r="R459" s="17">
        <f t="shared" si="456"/>
        <v>1750</v>
      </c>
      <c r="S459" s="17">
        <f>+R459*0</f>
        <v>0</v>
      </c>
      <c r="T459" s="17">
        <f t="shared" ref="T459" si="460">+R459-S459</f>
        <v>1750</v>
      </c>
      <c r="U459" s="17"/>
      <c r="V459" s="20"/>
      <c r="W459" s="23"/>
      <c r="X459" s="23" t="s">
        <v>33</v>
      </c>
    </row>
    <row r="460" spans="1:24" x14ac:dyDescent="0.25">
      <c r="A460" s="21">
        <v>45216</v>
      </c>
      <c r="B460" s="22" t="s">
        <v>1054</v>
      </c>
      <c r="C460" s="22" t="s">
        <v>1055</v>
      </c>
      <c r="D460" s="22" t="s">
        <v>1056</v>
      </c>
      <c r="E460" s="22">
        <v>1962</v>
      </c>
      <c r="F460" s="23" t="s">
        <v>51</v>
      </c>
      <c r="G460" s="23" t="s">
        <v>29</v>
      </c>
      <c r="H460" s="23" t="s">
        <v>38</v>
      </c>
      <c r="I460" s="23" t="s">
        <v>39</v>
      </c>
      <c r="J460" s="15">
        <v>38.18</v>
      </c>
      <c r="K460" s="15">
        <v>25</v>
      </c>
      <c r="L460" s="15">
        <v>1.5271999999999999</v>
      </c>
      <c r="M460" s="15" t="s">
        <v>32</v>
      </c>
      <c r="N460" s="15">
        <v>68</v>
      </c>
      <c r="O460" s="16">
        <f>K460*N460</f>
        <v>1700</v>
      </c>
      <c r="P460" s="17">
        <v>0</v>
      </c>
      <c r="Q460" s="17">
        <f>K460*P460</f>
        <v>0</v>
      </c>
      <c r="R460" s="17">
        <f>O460-Q460</f>
        <v>1700</v>
      </c>
      <c r="S460" s="17">
        <f>R460*0</f>
        <v>0</v>
      </c>
      <c r="T460" s="17">
        <f>R460-S460</f>
        <v>1700</v>
      </c>
      <c r="U460" s="17"/>
      <c r="V460" s="20"/>
      <c r="W460" s="23"/>
      <c r="X460" s="23" t="s">
        <v>33</v>
      </c>
    </row>
    <row r="461" spans="1:24" x14ac:dyDescent="0.25">
      <c r="A461" s="21">
        <v>45216</v>
      </c>
      <c r="B461" s="22" t="s">
        <v>1057</v>
      </c>
      <c r="C461" s="22" t="s">
        <v>1058</v>
      </c>
      <c r="D461" s="22" t="s">
        <v>109</v>
      </c>
      <c r="E461" s="22">
        <v>3005</v>
      </c>
      <c r="F461" s="23" t="s">
        <v>51</v>
      </c>
      <c r="G461" s="23" t="s">
        <v>29</v>
      </c>
      <c r="H461" s="23" t="s">
        <v>43</v>
      </c>
      <c r="I461" s="23" t="s">
        <v>44</v>
      </c>
      <c r="J461" s="15">
        <v>37.5</v>
      </c>
      <c r="K461" s="15">
        <v>25</v>
      </c>
      <c r="L461" s="15">
        <v>1.5</v>
      </c>
      <c r="M461" s="15" t="s">
        <v>32</v>
      </c>
      <c r="N461" s="15">
        <v>68</v>
      </c>
      <c r="O461" s="16">
        <f>K461*N461</f>
        <v>1700</v>
      </c>
      <c r="P461" s="17">
        <v>0</v>
      </c>
      <c r="Q461" s="17">
        <f>K461*P461</f>
        <v>0</v>
      </c>
      <c r="R461" s="17">
        <f>O461-Q461</f>
        <v>1700</v>
      </c>
      <c r="S461" s="17">
        <f>R461*0</f>
        <v>0</v>
      </c>
      <c r="T461" s="17">
        <f>R461-S461</f>
        <v>1700</v>
      </c>
      <c r="U461" s="17"/>
      <c r="V461" s="20"/>
      <c r="W461" s="23"/>
      <c r="X461" s="23" t="s">
        <v>33</v>
      </c>
    </row>
    <row r="462" spans="1:24" x14ac:dyDescent="0.25">
      <c r="A462" s="21">
        <v>45216</v>
      </c>
      <c r="B462" s="22" t="s">
        <v>1059</v>
      </c>
      <c r="C462" s="22" t="s">
        <v>1060</v>
      </c>
      <c r="D462" s="22" t="s">
        <v>105</v>
      </c>
      <c r="E462" s="22"/>
      <c r="F462" s="23" t="s">
        <v>155</v>
      </c>
      <c r="G462" s="23" t="s">
        <v>29</v>
      </c>
      <c r="H462" s="23" t="s">
        <v>43</v>
      </c>
      <c r="I462" s="23" t="s">
        <v>44</v>
      </c>
      <c r="J462" s="15">
        <v>39.94</v>
      </c>
      <c r="K462" s="15">
        <v>27</v>
      </c>
      <c r="L462" s="15">
        <v>1.4792592592592591</v>
      </c>
      <c r="M462" s="15">
        <v>90</v>
      </c>
      <c r="N462" s="15" t="s">
        <v>75</v>
      </c>
      <c r="O462" s="16">
        <f>J462*M462</f>
        <v>3594.6</v>
      </c>
      <c r="P462" s="17">
        <v>43</v>
      </c>
      <c r="Q462" s="17">
        <f>J462*P462</f>
        <v>1717.4199999999998</v>
      </c>
      <c r="R462" s="17">
        <f>+O462-Q462</f>
        <v>1877.18</v>
      </c>
      <c r="S462" s="17">
        <f>+R462*1</f>
        <v>1877.18</v>
      </c>
      <c r="T462" s="17">
        <f>+R462-S462</f>
        <v>0</v>
      </c>
      <c r="U462" s="17">
        <f>J462*40</f>
        <v>1597.6</v>
      </c>
      <c r="V462" s="20"/>
      <c r="W462" s="23" t="s">
        <v>106</v>
      </c>
      <c r="X462" s="23" t="s">
        <v>362</v>
      </c>
    </row>
    <row r="463" spans="1:24" x14ac:dyDescent="0.25">
      <c r="A463" s="21">
        <v>45216</v>
      </c>
      <c r="B463" s="22" t="s">
        <v>1061</v>
      </c>
      <c r="C463" s="22" t="s">
        <v>1062</v>
      </c>
      <c r="D463" s="22" t="s">
        <v>1063</v>
      </c>
      <c r="E463" s="22">
        <v>140</v>
      </c>
      <c r="F463" s="23" t="s">
        <v>1064</v>
      </c>
      <c r="G463" s="23" t="s">
        <v>29</v>
      </c>
      <c r="H463" s="23" t="s">
        <v>43</v>
      </c>
      <c r="I463" s="23" t="s">
        <v>44</v>
      </c>
      <c r="J463" s="15">
        <v>9.2200000000000006</v>
      </c>
      <c r="K463" s="15">
        <v>6</v>
      </c>
      <c r="L463" s="15">
        <v>1.5366666666666671</v>
      </c>
      <c r="M463" s="15">
        <v>47</v>
      </c>
      <c r="N463" s="15" t="s">
        <v>32</v>
      </c>
      <c r="O463" s="16">
        <f>J463*M463</f>
        <v>433.34000000000003</v>
      </c>
      <c r="P463" s="17">
        <v>0</v>
      </c>
      <c r="Q463" s="17">
        <f>J463*P463</f>
        <v>0</v>
      </c>
      <c r="R463" s="17">
        <f>O463-Q463</f>
        <v>433.34000000000003</v>
      </c>
      <c r="S463" s="17">
        <f>R463*1</f>
        <v>433.34000000000003</v>
      </c>
      <c r="T463" s="17">
        <f>R463-S463</f>
        <v>0</v>
      </c>
      <c r="U463" s="17"/>
      <c r="V463" s="20"/>
      <c r="W463" s="23"/>
      <c r="X463" s="23" t="s">
        <v>33</v>
      </c>
    </row>
    <row r="464" spans="1:24" x14ac:dyDescent="0.25">
      <c r="A464" s="21">
        <v>45216</v>
      </c>
      <c r="B464" s="22" t="s">
        <v>1065</v>
      </c>
      <c r="C464" s="22" t="s">
        <v>1066</v>
      </c>
      <c r="D464" s="22" t="s">
        <v>913</v>
      </c>
      <c r="E464" s="22">
        <v>3006</v>
      </c>
      <c r="F464" s="23" t="s">
        <v>51</v>
      </c>
      <c r="G464" s="23" t="s">
        <v>29</v>
      </c>
      <c r="H464" s="23" t="s">
        <v>38</v>
      </c>
      <c r="I464" s="23" t="s">
        <v>39</v>
      </c>
      <c r="J464" s="15">
        <v>43.12</v>
      </c>
      <c r="K464" s="15">
        <v>25</v>
      </c>
      <c r="L464" s="15">
        <v>1.7248000000000001</v>
      </c>
      <c r="M464" s="15" t="s">
        <v>32</v>
      </c>
      <c r="N464" s="15">
        <v>68</v>
      </c>
      <c r="O464" s="16">
        <f>K464*N464</f>
        <v>1700</v>
      </c>
      <c r="P464" s="17">
        <v>0</v>
      </c>
      <c r="Q464" s="17">
        <f>K464*P464</f>
        <v>0</v>
      </c>
      <c r="R464" s="17">
        <f>O464-Q464</f>
        <v>1700</v>
      </c>
      <c r="S464" s="17">
        <f>R464*0</f>
        <v>0</v>
      </c>
      <c r="T464" s="17">
        <f>R464-S464</f>
        <v>1700</v>
      </c>
      <c r="U464" s="17"/>
      <c r="V464" s="20"/>
      <c r="W464" s="23"/>
      <c r="X464" s="23" t="s">
        <v>33</v>
      </c>
    </row>
    <row r="465" spans="1:24" x14ac:dyDescent="0.25">
      <c r="A465" s="21">
        <v>45216</v>
      </c>
      <c r="B465" s="22" t="s">
        <v>1067</v>
      </c>
      <c r="C465" s="22" t="s">
        <v>1068</v>
      </c>
      <c r="D465" s="22" t="s">
        <v>71</v>
      </c>
      <c r="E465" s="22">
        <v>3007</v>
      </c>
      <c r="F465" s="23" t="s">
        <v>51</v>
      </c>
      <c r="G465" s="23" t="s">
        <v>29</v>
      </c>
      <c r="H465" s="23" t="s">
        <v>43</v>
      </c>
      <c r="I465" s="23" t="s">
        <v>44</v>
      </c>
      <c r="J465" s="15">
        <v>38.28</v>
      </c>
      <c r="K465" s="15">
        <v>25</v>
      </c>
      <c r="L465" s="15">
        <v>1.5311999999999999</v>
      </c>
      <c r="M465" s="15" t="s">
        <v>32</v>
      </c>
      <c r="N465" s="15">
        <v>68</v>
      </c>
      <c r="O465" s="16">
        <f>K465*N465</f>
        <v>1700</v>
      </c>
      <c r="P465" s="17">
        <v>0</v>
      </c>
      <c r="Q465" s="17">
        <f>K465*P465</f>
        <v>0</v>
      </c>
      <c r="R465" s="17">
        <f>O465-Q465</f>
        <v>1700</v>
      </c>
      <c r="S465" s="17">
        <f>R465*0</f>
        <v>0</v>
      </c>
      <c r="T465" s="17">
        <f>R465-S465</f>
        <v>1700</v>
      </c>
      <c r="U465" s="17"/>
      <c r="V465" s="20"/>
      <c r="W465" s="23"/>
      <c r="X465" s="23" t="s">
        <v>33</v>
      </c>
    </row>
    <row r="466" spans="1:24" x14ac:dyDescent="0.25">
      <c r="A466" s="21">
        <v>45216</v>
      </c>
      <c r="B466" s="22" t="s">
        <v>1069</v>
      </c>
      <c r="C466" s="22" t="s">
        <v>1070</v>
      </c>
      <c r="D466" s="22" t="s">
        <v>865</v>
      </c>
      <c r="E466" s="22">
        <v>722</v>
      </c>
      <c r="F466" s="23" t="s">
        <v>45</v>
      </c>
      <c r="G466" s="23" t="s">
        <v>29</v>
      </c>
      <c r="H466" s="23" t="s">
        <v>288</v>
      </c>
      <c r="I466" s="23" t="s">
        <v>289</v>
      </c>
      <c r="J466" s="15">
        <v>37</v>
      </c>
      <c r="K466" s="15">
        <v>25</v>
      </c>
      <c r="L466" s="15">
        <v>1.48</v>
      </c>
      <c r="M466" s="15" t="s">
        <v>32</v>
      </c>
      <c r="N466" s="15">
        <v>73</v>
      </c>
      <c r="O466" s="17">
        <f>K466*N466</f>
        <v>1825</v>
      </c>
      <c r="P466" s="17">
        <v>0</v>
      </c>
      <c r="Q466" s="17">
        <f>J466*P466</f>
        <v>0</v>
      </c>
      <c r="R466" s="17">
        <f>+O466-Q466</f>
        <v>1825</v>
      </c>
      <c r="S466" s="17">
        <f>R466*0</f>
        <v>0</v>
      </c>
      <c r="T466" s="17">
        <f t="shared" ref="T466:T467" si="461">R466-S466</f>
        <v>1825</v>
      </c>
      <c r="U466" s="17"/>
      <c r="V466" s="20"/>
      <c r="W466" s="23"/>
      <c r="X466" s="23" t="s">
        <v>33</v>
      </c>
    </row>
    <row r="467" spans="1:24" x14ac:dyDescent="0.25">
      <c r="A467" s="21">
        <v>45216</v>
      </c>
      <c r="B467" s="22" t="s">
        <v>1071</v>
      </c>
      <c r="C467" s="22" t="s">
        <v>1072</v>
      </c>
      <c r="D467" s="22" t="s">
        <v>754</v>
      </c>
      <c r="E467" s="22" t="s">
        <v>27</v>
      </c>
      <c r="F467" s="23" t="s">
        <v>28</v>
      </c>
      <c r="G467" s="23" t="s">
        <v>29</v>
      </c>
      <c r="H467" s="23" t="s">
        <v>38</v>
      </c>
      <c r="I467" s="23" t="s">
        <v>39</v>
      </c>
      <c r="J467" s="15">
        <v>43.54</v>
      </c>
      <c r="K467" s="15">
        <v>25</v>
      </c>
      <c r="L467" s="15">
        <v>1.7416</v>
      </c>
      <c r="M467" s="15">
        <v>45</v>
      </c>
      <c r="N467" s="15" t="s">
        <v>75</v>
      </c>
      <c r="O467" s="17">
        <f>+J467*M467</f>
        <v>1959.3</v>
      </c>
      <c r="P467" s="17">
        <v>0</v>
      </c>
      <c r="Q467" s="17">
        <f>+J467*P467</f>
        <v>0</v>
      </c>
      <c r="R467" s="17">
        <f>+O467-Q467</f>
        <v>1959.3</v>
      </c>
      <c r="S467" s="17">
        <f>R467*0</f>
        <v>0</v>
      </c>
      <c r="T467" s="17">
        <f t="shared" si="461"/>
        <v>1959.3</v>
      </c>
      <c r="U467" s="17"/>
      <c r="V467" s="20"/>
      <c r="W467" s="23" t="s">
        <v>755</v>
      </c>
      <c r="X467" s="23" t="s">
        <v>33</v>
      </c>
    </row>
    <row r="468" spans="1:24" x14ac:dyDescent="0.25">
      <c r="A468" s="21">
        <v>45216</v>
      </c>
      <c r="B468" s="22" t="s">
        <v>1073</v>
      </c>
      <c r="C468" s="22" t="s">
        <v>1074</v>
      </c>
      <c r="D468" s="22" t="s">
        <v>171</v>
      </c>
      <c r="E468" s="22"/>
      <c r="F468" s="23" t="s">
        <v>155</v>
      </c>
      <c r="G468" s="23" t="s">
        <v>29</v>
      </c>
      <c r="H468" s="23" t="s">
        <v>38</v>
      </c>
      <c r="I468" s="23" t="s">
        <v>39</v>
      </c>
      <c r="J468" s="15">
        <v>44.2</v>
      </c>
      <c r="K468" s="15">
        <v>25</v>
      </c>
      <c r="L468" s="15">
        <v>1.768</v>
      </c>
      <c r="M468" s="15">
        <v>83</v>
      </c>
      <c r="N468" s="15" t="s">
        <v>75</v>
      </c>
      <c r="O468" s="16">
        <f t="shared" ref="O468" si="462">J468*M468</f>
        <v>3668.6000000000004</v>
      </c>
      <c r="P468" s="17">
        <v>38</v>
      </c>
      <c r="Q468" s="17">
        <f t="shared" ref="Q468" si="463">J468*P468</f>
        <v>1679.6000000000001</v>
      </c>
      <c r="R468" s="17">
        <f t="shared" ref="R468" si="464">+O468-Q468</f>
        <v>1989.0000000000002</v>
      </c>
      <c r="S468" s="17">
        <f t="shared" ref="S468" si="465">+R468*1</f>
        <v>1989.0000000000002</v>
      </c>
      <c r="T468" s="17">
        <f t="shared" ref="T468" si="466">+R468-S468</f>
        <v>0</v>
      </c>
      <c r="U468" s="17">
        <f t="shared" ref="U468" si="467">J468*36</f>
        <v>1591.2</v>
      </c>
      <c r="V468" s="20"/>
      <c r="W468" s="23" t="s">
        <v>58</v>
      </c>
      <c r="X468" s="23" t="s">
        <v>156</v>
      </c>
    </row>
    <row r="469" spans="1:24" x14ac:dyDescent="0.25">
      <c r="A469" s="21">
        <v>45216</v>
      </c>
      <c r="B469" s="22" t="s">
        <v>1075</v>
      </c>
      <c r="C469" s="22" t="s">
        <v>1076</v>
      </c>
      <c r="D469" s="22" t="s">
        <v>1063</v>
      </c>
      <c r="E469" s="22">
        <v>149</v>
      </c>
      <c r="F469" s="23" t="s">
        <v>1064</v>
      </c>
      <c r="G469" s="23" t="s">
        <v>29</v>
      </c>
      <c r="H469" s="23" t="s">
        <v>38</v>
      </c>
      <c r="I469" s="23" t="s">
        <v>39</v>
      </c>
      <c r="J469" s="15">
        <v>10.1</v>
      </c>
      <c r="K469" s="15">
        <v>6</v>
      </c>
      <c r="L469" s="15">
        <v>1.6833333333333329</v>
      </c>
      <c r="M469" s="15">
        <v>45</v>
      </c>
      <c r="N469" s="15" t="s">
        <v>32</v>
      </c>
      <c r="O469" s="16">
        <f>J469*M469</f>
        <v>454.5</v>
      </c>
      <c r="P469" s="17">
        <v>0</v>
      </c>
      <c r="Q469" s="17">
        <f>J469*P469</f>
        <v>0</v>
      </c>
      <c r="R469" s="17">
        <f>O469-Q469</f>
        <v>454.5</v>
      </c>
      <c r="S469" s="17">
        <f>R469*1</f>
        <v>454.5</v>
      </c>
      <c r="T469" s="17">
        <f>R469-S469</f>
        <v>0</v>
      </c>
      <c r="U469" s="17"/>
      <c r="V469" s="20"/>
      <c r="W469" s="23"/>
      <c r="X469" s="23" t="s">
        <v>33</v>
      </c>
    </row>
    <row r="470" spans="1:24" x14ac:dyDescent="0.25">
      <c r="A470" s="21">
        <v>45216</v>
      </c>
      <c r="B470" s="22" t="s">
        <v>1077</v>
      </c>
      <c r="C470" s="22" t="s">
        <v>1078</v>
      </c>
      <c r="D470" s="22" t="s">
        <v>78</v>
      </c>
      <c r="E470" s="22" t="s">
        <v>27</v>
      </c>
      <c r="F470" s="23" t="s">
        <v>28</v>
      </c>
      <c r="G470" s="23" t="s">
        <v>29</v>
      </c>
      <c r="H470" s="23" t="s">
        <v>38</v>
      </c>
      <c r="I470" s="23" t="s">
        <v>39</v>
      </c>
      <c r="J470" s="15">
        <v>44.66</v>
      </c>
      <c r="K470" s="15">
        <v>25</v>
      </c>
      <c r="L470" s="15">
        <v>1.7864</v>
      </c>
      <c r="M470" s="15">
        <v>45</v>
      </c>
      <c r="N470" s="15" t="s">
        <v>75</v>
      </c>
      <c r="O470" s="17">
        <f>+J470*M470</f>
        <v>2009.6999999999998</v>
      </c>
      <c r="P470" s="17">
        <v>0</v>
      </c>
      <c r="Q470" s="17">
        <f>+J470*P470</f>
        <v>0</v>
      </c>
      <c r="R470" s="17">
        <f>+O470-Q470</f>
        <v>2009.6999999999998</v>
      </c>
      <c r="S470" s="17">
        <f>R470*0</f>
        <v>0</v>
      </c>
      <c r="T470" s="17">
        <f t="shared" ref="T470" si="468">R470-S470</f>
        <v>2009.6999999999998</v>
      </c>
      <c r="U470" s="17"/>
      <c r="V470" s="20"/>
      <c r="W470" s="23" t="s">
        <v>79</v>
      </c>
      <c r="X470" s="23" t="s">
        <v>33</v>
      </c>
    </row>
    <row r="471" spans="1:24" x14ac:dyDescent="0.25">
      <c r="A471" s="21">
        <v>45216</v>
      </c>
      <c r="B471" s="22" t="s">
        <v>1079</v>
      </c>
      <c r="C471" s="22" t="s">
        <v>1080</v>
      </c>
      <c r="D471" s="22" t="s">
        <v>1063</v>
      </c>
      <c r="E471" s="22">
        <v>150</v>
      </c>
      <c r="F471" s="23" t="s">
        <v>1064</v>
      </c>
      <c r="G471" s="23" t="s">
        <v>29</v>
      </c>
      <c r="H471" s="23" t="s">
        <v>288</v>
      </c>
      <c r="I471" s="23" t="s">
        <v>289</v>
      </c>
      <c r="J471" s="15">
        <v>8.66</v>
      </c>
      <c r="K471" s="15">
        <v>6</v>
      </c>
      <c r="L471" s="15">
        <v>1.4433333333333329</v>
      </c>
      <c r="M471" s="15">
        <v>48</v>
      </c>
      <c r="N471" s="15" t="s">
        <v>32</v>
      </c>
      <c r="O471" s="16">
        <f>J471*M471</f>
        <v>415.68</v>
      </c>
      <c r="P471" s="17">
        <v>0</v>
      </c>
      <c r="Q471" s="17">
        <f>J471*P471</f>
        <v>0</v>
      </c>
      <c r="R471" s="17">
        <f>O471-Q471</f>
        <v>415.68</v>
      </c>
      <c r="S471" s="17">
        <f>R471*1</f>
        <v>415.68</v>
      </c>
      <c r="T471" s="17">
        <f>R471-S471</f>
        <v>0</v>
      </c>
      <c r="U471" s="17"/>
      <c r="V471" s="20"/>
      <c r="W471" s="23"/>
      <c r="X471" s="23" t="s">
        <v>33</v>
      </c>
    </row>
    <row r="472" spans="1:24" x14ac:dyDescent="0.25">
      <c r="A472" s="21">
        <v>45216</v>
      </c>
      <c r="B472" s="22" t="s">
        <v>1081</v>
      </c>
      <c r="C472" s="22" t="s">
        <v>1082</v>
      </c>
      <c r="D472" s="22" t="s">
        <v>92</v>
      </c>
      <c r="E472" s="22">
        <v>588</v>
      </c>
      <c r="F472" s="23" t="s">
        <v>45</v>
      </c>
      <c r="G472" s="23" t="s">
        <v>29</v>
      </c>
      <c r="H472" s="23" t="s">
        <v>38</v>
      </c>
      <c r="I472" s="23" t="s">
        <v>39</v>
      </c>
      <c r="J472" s="15">
        <v>17.22</v>
      </c>
      <c r="K472" s="15">
        <v>10</v>
      </c>
      <c r="L472" s="15">
        <v>1.722</v>
      </c>
      <c r="M472" s="15" t="s">
        <v>32</v>
      </c>
      <c r="N472" s="15">
        <v>70</v>
      </c>
      <c r="O472" s="17">
        <f>K472*N472</f>
        <v>700</v>
      </c>
      <c r="P472" s="17">
        <v>0</v>
      </c>
      <c r="Q472" s="17">
        <f>J472*P472</f>
        <v>0</v>
      </c>
      <c r="R472" s="17">
        <f>+O472-Q472</f>
        <v>700</v>
      </c>
      <c r="S472" s="17">
        <f>R472*0</f>
        <v>0</v>
      </c>
      <c r="T472" s="17">
        <f t="shared" ref="T472" si="469">R472-S472</f>
        <v>700</v>
      </c>
      <c r="U472" s="20"/>
      <c r="V472" s="20"/>
      <c r="W472" s="23"/>
      <c r="X472" s="23" t="s">
        <v>33</v>
      </c>
    </row>
    <row r="473" spans="1:24" x14ac:dyDescent="0.25">
      <c r="A473" s="21">
        <v>45216</v>
      </c>
      <c r="B473" s="22" t="s">
        <v>1083</v>
      </c>
      <c r="C473" s="22" t="s">
        <v>1084</v>
      </c>
      <c r="D473" s="22" t="s">
        <v>1063</v>
      </c>
      <c r="E473" s="22">
        <v>151</v>
      </c>
      <c r="F473" s="23" t="s">
        <v>1064</v>
      </c>
      <c r="G473" s="23" t="s">
        <v>29</v>
      </c>
      <c r="H473" s="23" t="s">
        <v>43</v>
      </c>
      <c r="I473" s="23" t="s">
        <v>44</v>
      </c>
      <c r="J473" s="15">
        <v>8.94</v>
      </c>
      <c r="K473" s="15">
        <v>6</v>
      </c>
      <c r="L473" s="15">
        <v>1.49</v>
      </c>
      <c r="M473" s="15">
        <v>47</v>
      </c>
      <c r="N473" s="15" t="s">
        <v>32</v>
      </c>
      <c r="O473" s="16">
        <f>J473*M473</f>
        <v>420.17999999999995</v>
      </c>
      <c r="P473" s="17">
        <v>0</v>
      </c>
      <c r="Q473" s="17">
        <f>J473*P473</f>
        <v>0</v>
      </c>
      <c r="R473" s="17">
        <f>O473-Q473</f>
        <v>420.17999999999995</v>
      </c>
      <c r="S473" s="17">
        <f>R473*1</f>
        <v>420.17999999999995</v>
      </c>
      <c r="T473" s="17">
        <f>R473-S473</f>
        <v>0</v>
      </c>
      <c r="U473" s="17"/>
      <c r="V473" s="20"/>
      <c r="W473" s="23"/>
      <c r="X473" s="23" t="s">
        <v>33</v>
      </c>
    </row>
    <row r="474" spans="1:24" x14ac:dyDescent="0.25">
      <c r="A474" s="21">
        <v>45216</v>
      </c>
      <c r="B474" s="22" t="s">
        <v>1085</v>
      </c>
      <c r="C474" s="22" t="s">
        <v>1086</v>
      </c>
      <c r="D474" s="22" t="s">
        <v>48</v>
      </c>
      <c r="E474" s="22">
        <v>3008</v>
      </c>
      <c r="F474" s="23" t="s">
        <v>51</v>
      </c>
      <c r="G474" s="23" t="s">
        <v>29</v>
      </c>
      <c r="H474" s="23" t="s">
        <v>38</v>
      </c>
      <c r="I474" s="23" t="s">
        <v>39</v>
      </c>
      <c r="J474" s="15">
        <v>43.72</v>
      </c>
      <c r="K474" s="15">
        <v>25</v>
      </c>
      <c r="L474" s="15">
        <v>1.7487999999999999</v>
      </c>
      <c r="M474" s="15" t="s">
        <v>32</v>
      </c>
      <c r="N474" s="15">
        <v>68</v>
      </c>
      <c r="O474" s="16">
        <f>K474*N474</f>
        <v>1700</v>
      </c>
      <c r="P474" s="17">
        <v>0</v>
      </c>
      <c r="Q474" s="17">
        <f>K474*P474</f>
        <v>0</v>
      </c>
      <c r="R474" s="17">
        <f>O474-Q474</f>
        <v>1700</v>
      </c>
      <c r="S474" s="17">
        <f>R474*0</f>
        <v>0</v>
      </c>
      <c r="T474" s="17">
        <f>R474-S474</f>
        <v>1700</v>
      </c>
      <c r="U474" s="20"/>
      <c r="V474" s="20"/>
      <c r="W474" s="23"/>
      <c r="X474" s="23" t="s">
        <v>33</v>
      </c>
    </row>
    <row r="475" spans="1:24" x14ac:dyDescent="0.25">
      <c r="A475" s="21">
        <v>45216</v>
      </c>
      <c r="B475" s="22" t="s">
        <v>1087</v>
      </c>
      <c r="C475" s="22" t="s">
        <v>1088</v>
      </c>
      <c r="D475" s="22" t="s">
        <v>874</v>
      </c>
      <c r="E475" s="22"/>
      <c r="F475" s="23" t="s">
        <v>927</v>
      </c>
      <c r="G475" s="23" t="s">
        <v>29</v>
      </c>
      <c r="H475" s="23" t="s">
        <v>38</v>
      </c>
      <c r="I475" s="23" t="s">
        <v>39</v>
      </c>
      <c r="J475" s="15">
        <v>44.24</v>
      </c>
      <c r="K475" s="15">
        <v>25</v>
      </c>
      <c r="L475" s="15">
        <v>1.7696000000000001</v>
      </c>
      <c r="M475" s="15">
        <v>89</v>
      </c>
      <c r="N475" s="15" t="s">
        <v>75</v>
      </c>
      <c r="O475" s="17">
        <f>+J475*M475</f>
        <v>3937.36</v>
      </c>
      <c r="P475" s="17">
        <v>43</v>
      </c>
      <c r="Q475" s="17">
        <f>+J475*P475</f>
        <v>1902.3200000000002</v>
      </c>
      <c r="R475" s="17">
        <f>+O475-Q475</f>
        <v>2035.04</v>
      </c>
      <c r="S475" s="17">
        <f>+R475*1</f>
        <v>2035.04</v>
      </c>
      <c r="T475" s="17">
        <f>+R475-S475</f>
        <v>0</v>
      </c>
      <c r="U475" s="17">
        <f>J475*40</f>
        <v>1769.6000000000001</v>
      </c>
      <c r="V475" s="20"/>
      <c r="W475" s="23" t="s">
        <v>774</v>
      </c>
      <c r="X475" s="23" t="s">
        <v>928</v>
      </c>
    </row>
    <row r="476" spans="1:24" x14ac:dyDescent="0.25">
      <c r="A476" s="21">
        <v>45216</v>
      </c>
      <c r="B476" s="22" t="s">
        <v>1089</v>
      </c>
      <c r="C476" s="22" t="s">
        <v>1090</v>
      </c>
      <c r="D476" s="22" t="s">
        <v>1063</v>
      </c>
      <c r="E476" s="22">
        <v>152</v>
      </c>
      <c r="F476" s="23" t="s">
        <v>1064</v>
      </c>
      <c r="G476" s="23" t="s">
        <v>29</v>
      </c>
      <c r="H476" s="23" t="s">
        <v>38</v>
      </c>
      <c r="I476" s="23" t="s">
        <v>39</v>
      </c>
      <c r="J476" s="15">
        <v>10.5</v>
      </c>
      <c r="K476" s="15">
        <v>6</v>
      </c>
      <c r="L476" s="15">
        <v>1.75</v>
      </c>
      <c r="M476" s="15">
        <v>45</v>
      </c>
      <c r="N476" s="15" t="s">
        <v>32</v>
      </c>
      <c r="O476" s="16">
        <f>J476*M476</f>
        <v>472.5</v>
      </c>
      <c r="P476" s="17">
        <v>0</v>
      </c>
      <c r="Q476" s="17">
        <f>J476*P476</f>
        <v>0</v>
      </c>
      <c r="R476" s="17">
        <f>O476-Q476</f>
        <v>472.5</v>
      </c>
      <c r="S476" s="17">
        <f>R476*1</f>
        <v>472.5</v>
      </c>
      <c r="T476" s="17">
        <f>R476-S476</f>
        <v>0</v>
      </c>
      <c r="U476" s="17"/>
      <c r="V476" s="20"/>
      <c r="W476" s="23"/>
      <c r="X476" s="23" t="s">
        <v>33</v>
      </c>
    </row>
    <row r="477" spans="1:24" x14ac:dyDescent="0.25">
      <c r="A477" s="21">
        <v>45216</v>
      </c>
      <c r="B477" s="22" t="s">
        <v>1091</v>
      </c>
      <c r="C477" s="22" t="s">
        <v>1092</v>
      </c>
      <c r="D477" s="22" t="s">
        <v>121</v>
      </c>
      <c r="E477" s="22">
        <v>379</v>
      </c>
      <c r="F477" s="23" t="s">
        <v>37</v>
      </c>
      <c r="G477" s="23" t="s">
        <v>29</v>
      </c>
      <c r="H477" s="23" t="s">
        <v>43</v>
      </c>
      <c r="I477" s="23" t="s">
        <v>44</v>
      </c>
      <c r="J477" s="15">
        <v>37.86</v>
      </c>
      <c r="K477" s="15">
        <v>25</v>
      </c>
      <c r="L477" s="15">
        <v>1.5144</v>
      </c>
      <c r="M477" s="15">
        <v>46</v>
      </c>
      <c r="N477" s="15" t="s">
        <v>32</v>
      </c>
      <c r="O477" s="17">
        <f>J477*M477</f>
        <v>1741.56</v>
      </c>
      <c r="P477" s="17">
        <v>0</v>
      </c>
      <c r="Q477" s="17">
        <f>J477*P477</f>
        <v>0</v>
      </c>
      <c r="R477" s="17">
        <f>O477-Q477</f>
        <v>1741.56</v>
      </c>
      <c r="S477" s="17">
        <f>R477*1</f>
        <v>1741.56</v>
      </c>
      <c r="T477" s="17">
        <f>R477-S477</f>
        <v>0</v>
      </c>
      <c r="U477" s="17"/>
      <c r="V477" s="20"/>
      <c r="W477" s="23"/>
      <c r="X477" s="23" t="s">
        <v>33</v>
      </c>
    </row>
    <row r="478" spans="1:24" x14ac:dyDescent="0.25">
      <c r="A478" s="21">
        <v>45216</v>
      </c>
      <c r="B478" s="22" t="s">
        <v>1091</v>
      </c>
      <c r="C478" s="22" t="s">
        <v>1093</v>
      </c>
      <c r="D478" s="22" t="s">
        <v>1094</v>
      </c>
      <c r="E478" s="22"/>
      <c r="F478" s="23" t="s">
        <v>927</v>
      </c>
      <c r="G478" s="23" t="s">
        <v>29</v>
      </c>
      <c r="H478" s="23" t="s">
        <v>288</v>
      </c>
      <c r="I478" s="23" t="s">
        <v>289</v>
      </c>
      <c r="J478" s="15">
        <v>42.14</v>
      </c>
      <c r="K478" s="15">
        <v>25</v>
      </c>
      <c r="L478" s="15">
        <v>1.6856</v>
      </c>
      <c r="M478" s="15">
        <v>92</v>
      </c>
      <c r="N478" s="15" t="s">
        <v>75</v>
      </c>
      <c r="O478" s="17">
        <f>+J478*M478</f>
        <v>3876.88</v>
      </c>
      <c r="P478" s="17">
        <v>43</v>
      </c>
      <c r="Q478" s="17">
        <f>+J478*P478</f>
        <v>1812.02</v>
      </c>
      <c r="R478" s="17">
        <f>+O478-Q478</f>
        <v>2064.86</v>
      </c>
      <c r="S478" s="17">
        <f>+R478*1</f>
        <v>2064.86</v>
      </c>
      <c r="T478" s="17">
        <f>+R478-S478</f>
        <v>0</v>
      </c>
      <c r="U478" s="17">
        <f>J478*40</f>
        <v>1685.6</v>
      </c>
      <c r="V478" s="20"/>
      <c r="W478" s="23" t="s">
        <v>774</v>
      </c>
      <c r="X478" s="23" t="s">
        <v>928</v>
      </c>
    </row>
    <row r="479" spans="1:24" x14ac:dyDescent="0.25">
      <c r="A479" s="21">
        <v>45216</v>
      </c>
      <c r="B479" s="22" t="s">
        <v>1095</v>
      </c>
      <c r="C479" s="22" t="s">
        <v>1096</v>
      </c>
      <c r="D479" s="22" t="s">
        <v>109</v>
      </c>
      <c r="E479" s="22"/>
      <c r="F479" s="23" t="s">
        <v>83</v>
      </c>
      <c r="G479" s="23" t="s">
        <v>55</v>
      </c>
      <c r="H479" s="23" t="s">
        <v>56</v>
      </c>
      <c r="I479" s="23" t="s">
        <v>84</v>
      </c>
      <c r="J479" s="15">
        <v>43.94</v>
      </c>
      <c r="K479" s="15">
        <v>25</v>
      </c>
      <c r="L479" s="15">
        <v>1.7576000000000001</v>
      </c>
      <c r="M479" s="15">
        <v>100</v>
      </c>
      <c r="N479" s="15" t="s">
        <v>32</v>
      </c>
      <c r="O479" s="16">
        <f t="shared" ref="O479:O480" si="470">+J479*M479</f>
        <v>4394</v>
      </c>
      <c r="P479" s="17">
        <v>63</v>
      </c>
      <c r="Q479" s="17">
        <f t="shared" ref="Q479:Q480" si="471">+J479*P479</f>
        <v>2768.22</v>
      </c>
      <c r="R479" s="17">
        <f>+O479-Q479</f>
        <v>1625.7800000000002</v>
      </c>
      <c r="S479" s="17">
        <f>+R479*1</f>
        <v>1625.7800000000002</v>
      </c>
      <c r="T479" s="17">
        <f>+R479-S479</f>
        <v>0</v>
      </c>
      <c r="U479" s="17">
        <f>+J479*57</f>
        <v>2504.58</v>
      </c>
      <c r="V479" s="20"/>
      <c r="W479" s="23" t="s">
        <v>51</v>
      </c>
      <c r="X479" s="23" t="s">
        <v>86</v>
      </c>
    </row>
    <row r="480" spans="1:24" x14ac:dyDescent="0.25">
      <c r="A480" s="21">
        <v>45216</v>
      </c>
      <c r="B480" s="22" t="s">
        <v>1097</v>
      </c>
      <c r="C480" s="22" t="s">
        <v>1098</v>
      </c>
      <c r="D480" s="22" t="s">
        <v>913</v>
      </c>
      <c r="E480" s="22"/>
      <c r="F480" s="23" t="s">
        <v>83</v>
      </c>
      <c r="G480" s="23" t="s">
        <v>55</v>
      </c>
      <c r="H480" s="23" t="s">
        <v>56</v>
      </c>
      <c r="I480" s="23" t="s">
        <v>84</v>
      </c>
      <c r="J480" s="15">
        <v>43.18</v>
      </c>
      <c r="K480" s="15">
        <v>25</v>
      </c>
      <c r="L480" s="15">
        <v>1.7272000000000001</v>
      </c>
      <c r="M480" s="15">
        <v>100</v>
      </c>
      <c r="N480" s="15" t="s">
        <v>32</v>
      </c>
      <c r="O480" s="16">
        <f t="shared" si="470"/>
        <v>4318</v>
      </c>
      <c r="P480" s="17">
        <v>63</v>
      </c>
      <c r="Q480" s="17">
        <f t="shared" si="471"/>
        <v>2720.34</v>
      </c>
      <c r="R480" s="17">
        <f>+O480-Q480</f>
        <v>1597.6599999999999</v>
      </c>
      <c r="S480" s="17">
        <f>+R480*1</f>
        <v>1597.6599999999999</v>
      </c>
      <c r="T480" s="17">
        <f>+R480-S480</f>
        <v>0</v>
      </c>
      <c r="U480" s="17">
        <f>+J480*57</f>
        <v>2461.2599999999998</v>
      </c>
      <c r="V480" s="20"/>
      <c r="W480" s="23" t="s">
        <v>51</v>
      </c>
      <c r="X480" s="23" t="s">
        <v>86</v>
      </c>
    </row>
    <row r="481" spans="1:24" x14ac:dyDescent="0.25">
      <c r="A481" s="21">
        <v>45216</v>
      </c>
      <c r="B481" s="22" t="s">
        <v>1099</v>
      </c>
      <c r="C481" s="22" t="s">
        <v>1100</v>
      </c>
      <c r="D481" s="22" t="s">
        <v>1063</v>
      </c>
      <c r="E481" s="22">
        <v>153</v>
      </c>
      <c r="F481" s="23" t="s">
        <v>1064</v>
      </c>
      <c r="G481" s="23" t="s">
        <v>29</v>
      </c>
      <c r="H481" s="23" t="s">
        <v>288</v>
      </c>
      <c r="I481" s="23" t="s">
        <v>289</v>
      </c>
      <c r="J481" s="15">
        <v>8.58</v>
      </c>
      <c r="K481" s="15">
        <v>6</v>
      </c>
      <c r="L481" s="15">
        <v>1.43</v>
      </c>
      <c r="M481" s="15">
        <v>48</v>
      </c>
      <c r="N481" s="15" t="s">
        <v>32</v>
      </c>
      <c r="O481" s="16">
        <f>J481*M481</f>
        <v>411.84000000000003</v>
      </c>
      <c r="P481" s="17">
        <v>0</v>
      </c>
      <c r="Q481" s="17">
        <f>J481*P481</f>
        <v>0</v>
      </c>
      <c r="R481" s="17">
        <f>O481-Q481</f>
        <v>411.84000000000003</v>
      </c>
      <c r="S481" s="17">
        <f>R481*1</f>
        <v>411.84000000000003</v>
      </c>
      <c r="T481" s="17">
        <f>R481-S481</f>
        <v>0</v>
      </c>
      <c r="U481" s="17"/>
      <c r="V481" s="20"/>
      <c r="W481" s="23"/>
      <c r="X481" s="23" t="s">
        <v>33</v>
      </c>
    </row>
    <row r="482" spans="1:24" x14ac:dyDescent="0.25">
      <c r="A482" s="21">
        <v>45216</v>
      </c>
      <c r="B482" s="22" t="s">
        <v>1101</v>
      </c>
      <c r="C482" s="22" t="s">
        <v>1102</v>
      </c>
      <c r="D482" s="22" t="s">
        <v>71</v>
      </c>
      <c r="E482" s="22">
        <v>3009</v>
      </c>
      <c r="F482" s="23" t="s">
        <v>51</v>
      </c>
      <c r="G482" s="23" t="s">
        <v>29</v>
      </c>
      <c r="H482" s="23" t="s">
        <v>43</v>
      </c>
      <c r="I482" s="23" t="s">
        <v>44</v>
      </c>
      <c r="J482" s="15">
        <v>37.9</v>
      </c>
      <c r="K482" s="15">
        <v>25</v>
      </c>
      <c r="L482" s="15">
        <v>1.516</v>
      </c>
      <c r="M482" s="15" t="s">
        <v>32</v>
      </c>
      <c r="N482" s="15">
        <v>68</v>
      </c>
      <c r="O482" s="16">
        <f>K482*N482</f>
        <v>1700</v>
      </c>
      <c r="P482" s="17">
        <v>0</v>
      </c>
      <c r="Q482" s="17">
        <f>K482*P482</f>
        <v>0</v>
      </c>
      <c r="R482" s="17">
        <f>O482-Q482</f>
        <v>1700</v>
      </c>
      <c r="S482" s="17">
        <f>R482*0</f>
        <v>0</v>
      </c>
      <c r="T482" s="17">
        <f>R482-S482</f>
        <v>1700</v>
      </c>
      <c r="U482" s="17"/>
      <c r="V482" s="20"/>
      <c r="W482" s="23"/>
      <c r="X482" s="23" t="s">
        <v>33</v>
      </c>
    </row>
    <row r="483" spans="1:24" x14ac:dyDescent="0.25">
      <c r="A483" s="21">
        <v>45216</v>
      </c>
      <c r="B483" s="22" t="s">
        <v>1103</v>
      </c>
      <c r="C483" s="22" t="s">
        <v>1104</v>
      </c>
      <c r="D483" s="22" t="s">
        <v>203</v>
      </c>
      <c r="E483" s="22">
        <v>4492</v>
      </c>
      <c r="F483" s="23" t="s">
        <v>204</v>
      </c>
      <c r="G483" s="23" t="s">
        <v>29</v>
      </c>
      <c r="H483" s="23" t="s">
        <v>38</v>
      </c>
      <c r="I483" s="23" t="s">
        <v>39</v>
      </c>
      <c r="J483" s="15">
        <v>43.9</v>
      </c>
      <c r="K483" s="15">
        <v>25</v>
      </c>
      <c r="L483" s="15">
        <v>1.756</v>
      </c>
      <c r="M483" s="15" t="s">
        <v>32</v>
      </c>
      <c r="N483" s="15">
        <v>70</v>
      </c>
      <c r="O483" s="16">
        <f>K483*N483</f>
        <v>1750</v>
      </c>
      <c r="P483" s="17">
        <v>0</v>
      </c>
      <c r="Q483" s="17">
        <f>K483*P483</f>
        <v>0</v>
      </c>
      <c r="R483" s="17">
        <f>O483-Q483</f>
        <v>1750</v>
      </c>
      <c r="S483" s="17">
        <f t="shared" ref="S483" si="472">R483*0</f>
        <v>0</v>
      </c>
      <c r="T483" s="17">
        <f t="shared" ref="T483" si="473">R483-S483</f>
        <v>1750</v>
      </c>
      <c r="U483" s="20"/>
      <c r="V483" s="20"/>
      <c r="W483" s="23"/>
      <c r="X483" s="23" t="s">
        <v>33</v>
      </c>
    </row>
    <row r="484" spans="1:24" x14ac:dyDescent="0.25">
      <c r="A484" s="21">
        <v>45216</v>
      </c>
      <c r="B484" s="22" t="s">
        <v>1105</v>
      </c>
      <c r="C484" s="22" t="s">
        <v>1106</v>
      </c>
      <c r="D484" s="22" t="s">
        <v>754</v>
      </c>
      <c r="E484" s="22" t="s">
        <v>27</v>
      </c>
      <c r="F484" s="23" t="s">
        <v>28</v>
      </c>
      <c r="G484" s="23" t="s">
        <v>55</v>
      </c>
      <c r="H484" s="23" t="s">
        <v>56</v>
      </c>
      <c r="I484" s="23" t="s">
        <v>57</v>
      </c>
      <c r="J484" s="15">
        <v>41.62</v>
      </c>
      <c r="K484" s="15">
        <v>25</v>
      </c>
      <c r="L484" s="15">
        <v>1.6648000000000001</v>
      </c>
      <c r="M484" s="15">
        <f>34/1.2</f>
        <v>28.333333333333336</v>
      </c>
      <c r="N484" s="15" t="s">
        <v>32</v>
      </c>
      <c r="O484" s="16">
        <f t="shared" ref="O484" si="474">+J484*M484</f>
        <v>1179.2333333333333</v>
      </c>
      <c r="P484" s="17">
        <v>0</v>
      </c>
      <c r="Q484" s="17">
        <f t="shared" ref="Q484" si="475">+J484*P484</f>
        <v>0</v>
      </c>
      <c r="R484" s="17">
        <f t="shared" ref="R484" si="476">+O484-Q484</f>
        <v>1179.2333333333333</v>
      </c>
      <c r="S484" s="17">
        <f t="shared" ref="S484" si="477">+R484*1</f>
        <v>1179.2333333333333</v>
      </c>
      <c r="T484" s="17">
        <f>+R484-S484</f>
        <v>0</v>
      </c>
      <c r="U484" s="17"/>
      <c r="V484" s="20"/>
      <c r="W484" s="23" t="s">
        <v>755</v>
      </c>
      <c r="X484" s="23" t="s">
        <v>33</v>
      </c>
    </row>
    <row r="485" spans="1:24" x14ac:dyDescent="0.25">
      <c r="A485" s="21">
        <v>45216</v>
      </c>
      <c r="B485" s="22" t="s">
        <v>1107</v>
      </c>
      <c r="C485" s="22" t="s">
        <v>1108</v>
      </c>
      <c r="D485" s="22" t="s">
        <v>68</v>
      </c>
      <c r="E485" s="22">
        <v>3010</v>
      </c>
      <c r="F485" s="23" t="s">
        <v>51</v>
      </c>
      <c r="G485" s="23" t="s">
        <v>29</v>
      </c>
      <c r="H485" s="23" t="s">
        <v>38</v>
      </c>
      <c r="I485" s="23" t="s">
        <v>39</v>
      </c>
      <c r="J485" s="15">
        <v>43.78</v>
      </c>
      <c r="K485" s="15">
        <v>25</v>
      </c>
      <c r="L485" s="15">
        <v>1.7512000000000001</v>
      </c>
      <c r="M485" s="15" t="s">
        <v>32</v>
      </c>
      <c r="N485" s="15">
        <v>68</v>
      </c>
      <c r="O485" s="16">
        <f>K485*N485</f>
        <v>1700</v>
      </c>
      <c r="P485" s="17">
        <v>0</v>
      </c>
      <c r="Q485" s="17">
        <f>K485*P485</f>
        <v>0</v>
      </c>
      <c r="R485" s="17">
        <f>O485-Q485</f>
        <v>1700</v>
      </c>
      <c r="S485" s="17">
        <f>R485*0</f>
        <v>0</v>
      </c>
      <c r="T485" s="17">
        <f>R485-S485</f>
        <v>1700</v>
      </c>
      <c r="U485" s="20"/>
      <c r="V485" s="20"/>
      <c r="W485" s="23"/>
      <c r="X485" s="23" t="s">
        <v>33</v>
      </c>
    </row>
    <row r="486" spans="1:24" x14ac:dyDescent="0.25">
      <c r="A486" s="21">
        <v>45216</v>
      </c>
      <c r="B486" s="22" t="s">
        <v>1109</v>
      </c>
      <c r="C486" s="22" t="s">
        <v>1110</v>
      </c>
      <c r="D486" s="22" t="s">
        <v>1111</v>
      </c>
      <c r="E486" s="22" t="s">
        <v>27</v>
      </c>
      <c r="F486" s="23" t="s">
        <v>28</v>
      </c>
      <c r="G486" s="23" t="s">
        <v>29</v>
      </c>
      <c r="H486" s="23" t="s">
        <v>38</v>
      </c>
      <c r="I486" s="23" t="s">
        <v>39</v>
      </c>
      <c r="J486" s="15">
        <v>11.78</v>
      </c>
      <c r="K486" s="15">
        <v>7</v>
      </c>
      <c r="L486" s="15">
        <v>1.6828571428571431</v>
      </c>
      <c r="M486" s="15">
        <v>45</v>
      </c>
      <c r="N486" s="15" t="s">
        <v>75</v>
      </c>
      <c r="O486" s="17">
        <f>+J486*M486</f>
        <v>530.1</v>
      </c>
      <c r="P486" s="17">
        <v>0</v>
      </c>
      <c r="Q486" s="17">
        <f>+J486*P486</f>
        <v>0</v>
      </c>
      <c r="R486" s="17">
        <f>+O486-Q486</f>
        <v>530.1</v>
      </c>
      <c r="S486" s="17">
        <f>R486*0</f>
        <v>0</v>
      </c>
      <c r="T486" s="17">
        <f t="shared" ref="T486" si="478">R486-S486</f>
        <v>530.1</v>
      </c>
      <c r="U486" s="17"/>
      <c r="V486" s="20"/>
      <c r="W486" s="23"/>
      <c r="X486" s="23" t="s">
        <v>33</v>
      </c>
    </row>
    <row r="487" spans="1:24" x14ac:dyDescent="0.25">
      <c r="A487" s="21">
        <v>45216</v>
      </c>
      <c r="B487" s="22" t="s">
        <v>1112</v>
      </c>
      <c r="C487" s="22" t="s">
        <v>1113</v>
      </c>
      <c r="D487" s="22" t="s">
        <v>95</v>
      </c>
      <c r="E487" s="22" t="s">
        <v>27</v>
      </c>
      <c r="F487" s="23" t="s">
        <v>28</v>
      </c>
      <c r="G487" s="23" t="s">
        <v>49</v>
      </c>
      <c r="H487" s="23" t="s">
        <v>49</v>
      </c>
      <c r="I487" s="23" t="s">
        <v>50</v>
      </c>
      <c r="J487" s="15">
        <v>9.6</v>
      </c>
      <c r="K487" s="15">
        <v>6</v>
      </c>
      <c r="L487" s="15">
        <v>1.6</v>
      </c>
      <c r="M487" s="15">
        <f>15/1.2</f>
        <v>12.5</v>
      </c>
      <c r="N487" s="15" t="s">
        <v>32</v>
      </c>
      <c r="O487" s="16">
        <f t="shared" ref="O487:O488" si="479">+J487*M487</f>
        <v>120</v>
      </c>
      <c r="P487" s="17">
        <v>0</v>
      </c>
      <c r="Q487" s="17">
        <f t="shared" ref="Q487:Q488" si="480">+J487*P487</f>
        <v>0</v>
      </c>
      <c r="R487" s="17">
        <f t="shared" ref="R487:R488" si="481">+O487-Q487</f>
        <v>120</v>
      </c>
      <c r="S487" s="17">
        <f t="shared" ref="S487:S488" si="482">+R487*1</f>
        <v>120</v>
      </c>
      <c r="T487" s="17">
        <f>+R487-S487</f>
        <v>0</v>
      </c>
      <c r="U487" s="17"/>
      <c r="V487" s="20"/>
      <c r="W487" s="23"/>
      <c r="X487" s="23" t="s">
        <v>33</v>
      </c>
    </row>
    <row r="488" spans="1:24" x14ac:dyDescent="0.25">
      <c r="A488" s="21">
        <v>45216</v>
      </c>
      <c r="B488" s="22" t="s">
        <v>1114</v>
      </c>
      <c r="C488" s="22" t="s">
        <v>1115</v>
      </c>
      <c r="D488" s="22" t="s">
        <v>1116</v>
      </c>
      <c r="E488" s="22" t="s">
        <v>27</v>
      </c>
      <c r="F488" s="23" t="s">
        <v>28</v>
      </c>
      <c r="G488" s="23" t="s">
        <v>49</v>
      </c>
      <c r="H488" s="23" t="s">
        <v>49</v>
      </c>
      <c r="I488" s="23" t="s">
        <v>50</v>
      </c>
      <c r="J488" s="15">
        <v>30.92</v>
      </c>
      <c r="K488" s="15">
        <v>19</v>
      </c>
      <c r="L488" s="15">
        <v>1.627368421052632</v>
      </c>
      <c r="M488" s="15">
        <f>15/1.2</f>
        <v>12.5</v>
      </c>
      <c r="N488" s="15" t="s">
        <v>32</v>
      </c>
      <c r="O488" s="16">
        <f t="shared" si="479"/>
        <v>386.5</v>
      </c>
      <c r="P488" s="17">
        <v>0</v>
      </c>
      <c r="Q488" s="17">
        <f t="shared" si="480"/>
        <v>0</v>
      </c>
      <c r="R488" s="17">
        <f t="shared" si="481"/>
        <v>386.5</v>
      </c>
      <c r="S488" s="17">
        <f t="shared" si="482"/>
        <v>386.5</v>
      </c>
      <c r="T488" s="17">
        <f>+R488-S488</f>
        <v>0</v>
      </c>
      <c r="U488" s="17"/>
      <c r="V488" s="20"/>
      <c r="W488" s="23"/>
      <c r="X488" s="23" t="s">
        <v>33</v>
      </c>
    </row>
    <row r="489" spans="1:24" x14ac:dyDescent="0.25">
      <c r="A489" s="21">
        <v>45216</v>
      </c>
      <c r="B489" s="22" t="s">
        <v>1117</v>
      </c>
      <c r="C489" s="22" t="s">
        <v>1118</v>
      </c>
      <c r="D489" s="22" t="s">
        <v>1063</v>
      </c>
      <c r="E489" s="22">
        <v>155</v>
      </c>
      <c r="F489" s="23" t="s">
        <v>1064</v>
      </c>
      <c r="G489" s="23" t="s">
        <v>29</v>
      </c>
      <c r="H489" s="23" t="s">
        <v>43</v>
      </c>
      <c r="I489" s="23" t="s">
        <v>44</v>
      </c>
      <c r="J489" s="15">
        <v>8.3800000000000008</v>
      </c>
      <c r="K489" s="15">
        <v>6</v>
      </c>
      <c r="L489" s="15">
        <v>1.3966666666666669</v>
      </c>
      <c r="M489" s="15">
        <v>47</v>
      </c>
      <c r="N489" s="15" t="s">
        <v>32</v>
      </c>
      <c r="O489" s="16">
        <f>J489*M489</f>
        <v>393.86</v>
      </c>
      <c r="P489" s="17">
        <v>0</v>
      </c>
      <c r="Q489" s="17">
        <f>J489*P489</f>
        <v>0</v>
      </c>
      <c r="R489" s="17">
        <f>O489-Q489</f>
        <v>393.86</v>
      </c>
      <c r="S489" s="17">
        <f>R489*1</f>
        <v>393.86</v>
      </c>
      <c r="T489" s="17">
        <f>R489-S489</f>
        <v>0</v>
      </c>
      <c r="U489" s="17"/>
      <c r="V489" s="20"/>
      <c r="W489" s="23"/>
      <c r="X489" s="23" t="s">
        <v>33</v>
      </c>
    </row>
    <row r="490" spans="1:24" x14ac:dyDescent="0.25">
      <c r="A490" s="21">
        <v>45216</v>
      </c>
      <c r="B490" s="22" t="s">
        <v>1119</v>
      </c>
      <c r="C490" s="22" t="s">
        <v>1120</v>
      </c>
      <c r="D490" s="22" t="s">
        <v>1121</v>
      </c>
      <c r="E490" s="22">
        <v>154</v>
      </c>
      <c r="F490" s="23" t="s">
        <v>1064</v>
      </c>
      <c r="G490" s="23" t="s">
        <v>29</v>
      </c>
      <c r="H490" s="23" t="s">
        <v>38</v>
      </c>
      <c r="I490" s="23" t="s">
        <v>39</v>
      </c>
      <c r="J490" s="15">
        <v>10.84</v>
      </c>
      <c r="K490" s="15">
        <v>6.5</v>
      </c>
      <c r="L490" s="15">
        <v>1.667692307692308</v>
      </c>
      <c r="M490" s="15">
        <v>45</v>
      </c>
      <c r="N490" s="15" t="s">
        <v>32</v>
      </c>
      <c r="O490" s="16">
        <f>J490*M490</f>
        <v>487.8</v>
      </c>
      <c r="P490" s="17">
        <v>0</v>
      </c>
      <c r="Q490" s="17">
        <f>J490*P490</f>
        <v>0</v>
      </c>
      <c r="R490" s="17">
        <f>O490-Q490</f>
        <v>487.8</v>
      </c>
      <c r="S490" s="17">
        <f>R490*1</f>
        <v>487.8</v>
      </c>
      <c r="T490" s="17">
        <f>R490-S490</f>
        <v>0</v>
      </c>
      <c r="U490" s="20"/>
      <c r="V490" s="20"/>
      <c r="W490" s="23"/>
      <c r="X490" s="23" t="s">
        <v>33</v>
      </c>
    </row>
    <row r="491" spans="1:24" x14ac:dyDescent="0.25">
      <c r="A491" s="21">
        <v>45216</v>
      </c>
      <c r="B491" s="22" t="s">
        <v>1122</v>
      </c>
      <c r="C491" s="22" t="s">
        <v>1123</v>
      </c>
      <c r="D491" s="22" t="s">
        <v>1124</v>
      </c>
      <c r="E491" s="22" t="s">
        <v>27</v>
      </c>
      <c r="F491" s="23" t="s">
        <v>28</v>
      </c>
      <c r="G491" s="23" t="s">
        <v>49</v>
      </c>
      <c r="H491" s="23" t="s">
        <v>49</v>
      </c>
      <c r="I491" s="23" t="s">
        <v>50</v>
      </c>
      <c r="J491" s="15">
        <v>41.06</v>
      </c>
      <c r="K491" s="15">
        <v>25</v>
      </c>
      <c r="L491" s="15">
        <v>1.6424000000000001</v>
      </c>
      <c r="M491" s="15">
        <f>15/1.2</f>
        <v>12.5</v>
      </c>
      <c r="N491" s="15" t="s">
        <v>32</v>
      </c>
      <c r="O491" s="16">
        <f t="shared" ref="O491:O492" si="483">+J491*M491</f>
        <v>513.25</v>
      </c>
      <c r="P491" s="17">
        <v>0</v>
      </c>
      <c r="Q491" s="17">
        <f t="shared" ref="Q491:Q492" si="484">+J491*P491</f>
        <v>0</v>
      </c>
      <c r="R491" s="17">
        <f t="shared" ref="R491:R492" si="485">+O491-Q491</f>
        <v>513.25</v>
      </c>
      <c r="S491" s="17">
        <f t="shared" ref="S491:S492" si="486">+R491*1</f>
        <v>513.25</v>
      </c>
      <c r="T491" s="17">
        <f>+R491-S491</f>
        <v>0</v>
      </c>
      <c r="U491" s="17"/>
      <c r="V491" s="20"/>
      <c r="W491" s="23"/>
      <c r="X491" s="23" t="s">
        <v>33</v>
      </c>
    </row>
    <row r="492" spans="1:24" x14ac:dyDescent="0.25">
      <c r="A492" s="21">
        <v>45216</v>
      </c>
      <c r="B492" s="22" t="s">
        <v>1125</v>
      </c>
      <c r="C492" s="22" t="s">
        <v>1126</v>
      </c>
      <c r="D492" s="22" t="s">
        <v>1127</v>
      </c>
      <c r="E492" s="22" t="s">
        <v>27</v>
      </c>
      <c r="F492" s="23" t="s">
        <v>28</v>
      </c>
      <c r="G492" s="23" t="s">
        <v>49</v>
      </c>
      <c r="H492" s="23" t="s">
        <v>49</v>
      </c>
      <c r="I492" s="23" t="s">
        <v>50</v>
      </c>
      <c r="J492" s="15">
        <v>40.520000000000003</v>
      </c>
      <c r="K492" s="15">
        <v>25</v>
      </c>
      <c r="L492" s="15">
        <v>1.6208</v>
      </c>
      <c r="M492" s="15">
        <f>15/1.2</f>
        <v>12.5</v>
      </c>
      <c r="N492" s="15" t="s">
        <v>32</v>
      </c>
      <c r="O492" s="16">
        <f t="shared" si="483"/>
        <v>506.50000000000006</v>
      </c>
      <c r="P492" s="17">
        <v>0</v>
      </c>
      <c r="Q492" s="17">
        <f t="shared" si="484"/>
        <v>0</v>
      </c>
      <c r="R492" s="17">
        <f t="shared" si="485"/>
        <v>506.50000000000006</v>
      </c>
      <c r="S492" s="17">
        <f t="shared" si="486"/>
        <v>506.50000000000006</v>
      </c>
      <c r="T492" s="17">
        <f>+R492-S492</f>
        <v>0</v>
      </c>
      <c r="U492" s="20"/>
      <c r="V492" s="20"/>
      <c r="W492" s="23"/>
      <c r="X492" s="23" t="s">
        <v>33</v>
      </c>
    </row>
    <row r="493" spans="1:24" x14ac:dyDescent="0.25">
      <c r="A493" s="21">
        <v>45216</v>
      </c>
      <c r="B493" s="22" t="s">
        <v>1128</v>
      </c>
      <c r="C493" s="22" t="s">
        <v>1129</v>
      </c>
      <c r="D493" s="22" t="s">
        <v>100</v>
      </c>
      <c r="E493" s="22" t="s">
        <v>27</v>
      </c>
      <c r="F493" s="23" t="s">
        <v>28</v>
      </c>
      <c r="G493" s="23" t="s">
        <v>29</v>
      </c>
      <c r="H493" s="23" t="s">
        <v>38</v>
      </c>
      <c r="I493" s="23" t="s">
        <v>39</v>
      </c>
      <c r="J493" s="15">
        <v>8.6</v>
      </c>
      <c r="K493" s="15">
        <v>5</v>
      </c>
      <c r="L493" s="15">
        <v>1.72</v>
      </c>
      <c r="M493" s="15">
        <v>45</v>
      </c>
      <c r="N493" s="15" t="s">
        <v>75</v>
      </c>
      <c r="O493" s="17">
        <f>+J493*M493</f>
        <v>387</v>
      </c>
      <c r="P493" s="17">
        <v>0</v>
      </c>
      <c r="Q493" s="17">
        <f>+J493*P493</f>
        <v>0</v>
      </c>
      <c r="R493" s="17">
        <f>+O493-Q493</f>
        <v>387</v>
      </c>
      <c r="S493" s="17">
        <f>R493*0</f>
        <v>0</v>
      </c>
      <c r="T493" s="17">
        <f t="shared" ref="T493:T494" si="487">R493-S493</f>
        <v>387</v>
      </c>
      <c r="U493" s="17"/>
      <c r="V493" s="20"/>
      <c r="W493" s="23"/>
      <c r="X493" s="23" t="s">
        <v>33</v>
      </c>
    </row>
    <row r="494" spans="1:24" x14ac:dyDescent="0.25">
      <c r="A494" s="21">
        <v>45216</v>
      </c>
      <c r="B494" s="22" t="s">
        <v>1130</v>
      </c>
      <c r="C494" s="22" t="s">
        <v>1131</v>
      </c>
      <c r="D494" s="22" t="s">
        <v>203</v>
      </c>
      <c r="E494" s="22">
        <v>4493</v>
      </c>
      <c r="F494" s="23" t="s">
        <v>204</v>
      </c>
      <c r="G494" s="23" t="s">
        <v>29</v>
      </c>
      <c r="H494" s="23" t="s">
        <v>38</v>
      </c>
      <c r="I494" s="23" t="s">
        <v>39</v>
      </c>
      <c r="J494" s="15">
        <v>43.96</v>
      </c>
      <c r="K494" s="15">
        <v>25</v>
      </c>
      <c r="L494" s="15">
        <v>1.7584</v>
      </c>
      <c r="M494" s="15" t="s">
        <v>32</v>
      </c>
      <c r="N494" s="15">
        <v>70</v>
      </c>
      <c r="O494" s="16">
        <f>K494*N494</f>
        <v>1750</v>
      </c>
      <c r="P494" s="17">
        <v>0</v>
      </c>
      <c r="Q494" s="17">
        <f>K494*P494</f>
        <v>0</v>
      </c>
      <c r="R494" s="17">
        <f>O494-Q494</f>
        <v>1750</v>
      </c>
      <c r="S494" s="17">
        <f t="shared" ref="S494" si="488">R494*0</f>
        <v>0</v>
      </c>
      <c r="T494" s="17">
        <f t="shared" si="487"/>
        <v>1750</v>
      </c>
      <c r="U494" s="17"/>
      <c r="V494" s="20"/>
      <c r="W494" s="23"/>
      <c r="X494" s="23" t="s">
        <v>33</v>
      </c>
    </row>
    <row r="495" spans="1:24" x14ac:dyDescent="0.25">
      <c r="A495" s="21">
        <v>45216</v>
      </c>
      <c r="B495" s="22" t="s">
        <v>1132</v>
      </c>
      <c r="C495" s="22" t="s">
        <v>1133</v>
      </c>
      <c r="D495" s="22" t="s">
        <v>48</v>
      </c>
      <c r="E495" s="22">
        <v>3011</v>
      </c>
      <c r="F495" s="23" t="s">
        <v>51</v>
      </c>
      <c r="G495" s="23" t="s">
        <v>29</v>
      </c>
      <c r="H495" s="23" t="s">
        <v>38</v>
      </c>
      <c r="I495" s="23" t="s">
        <v>39</v>
      </c>
      <c r="J495" s="15">
        <v>42.7</v>
      </c>
      <c r="K495" s="15">
        <v>25</v>
      </c>
      <c r="L495" s="15">
        <v>1.708</v>
      </c>
      <c r="M495" s="15" t="s">
        <v>32</v>
      </c>
      <c r="N495" s="15">
        <v>68</v>
      </c>
      <c r="O495" s="16">
        <f>K495*N495</f>
        <v>1700</v>
      </c>
      <c r="P495" s="17">
        <v>0</v>
      </c>
      <c r="Q495" s="17">
        <f>K495*P495</f>
        <v>0</v>
      </c>
      <c r="R495" s="17">
        <f>O495-Q495</f>
        <v>1700</v>
      </c>
      <c r="S495" s="17">
        <f>R495*0</f>
        <v>0</v>
      </c>
      <c r="T495" s="17">
        <f>R495-S495</f>
        <v>1700</v>
      </c>
      <c r="U495" s="17"/>
      <c r="V495" s="20"/>
      <c r="W495" s="23"/>
      <c r="X495" s="23" t="s">
        <v>33</v>
      </c>
    </row>
    <row r="496" spans="1:24" x14ac:dyDescent="0.25">
      <c r="A496" s="21">
        <v>45216</v>
      </c>
      <c r="B496" s="22" t="s">
        <v>1134</v>
      </c>
      <c r="C496" s="22" t="s">
        <v>1135</v>
      </c>
      <c r="D496" s="22" t="s">
        <v>121</v>
      </c>
      <c r="E496" s="22">
        <v>380</v>
      </c>
      <c r="F496" s="23" t="s">
        <v>37</v>
      </c>
      <c r="G496" s="23" t="s">
        <v>29</v>
      </c>
      <c r="H496" s="23" t="s">
        <v>288</v>
      </c>
      <c r="I496" s="23" t="s">
        <v>289</v>
      </c>
      <c r="J496" s="15">
        <v>37.22</v>
      </c>
      <c r="K496" s="15">
        <v>25</v>
      </c>
      <c r="L496" s="15">
        <v>1.4887999999999999</v>
      </c>
      <c r="M496" s="15">
        <v>48</v>
      </c>
      <c r="N496" s="15" t="s">
        <v>32</v>
      </c>
      <c r="O496" s="17">
        <f>J496*M496</f>
        <v>1786.56</v>
      </c>
      <c r="P496" s="17">
        <v>0</v>
      </c>
      <c r="Q496" s="17">
        <f>J496*P496</f>
        <v>0</v>
      </c>
      <c r="R496" s="17">
        <f>O496-Q496</f>
        <v>1786.56</v>
      </c>
      <c r="S496" s="17">
        <f>R496*1</f>
        <v>1786.56</v>
      </c>
      <c r="T496" s="17">
        <f>R496-S496</f>
        <v>0</v>
      </c>
      <c r="U496" s="17"/>
      <c r="V496" s="20"/>
      <c r="W496" s="23"/>
      <c r="X496" s="23" t="s">
        <v>33</v>
      </c>
    </row>
    <row r="497" spans="1:24" x14ac:dyDescent="0.25">
      <c r="A497" s="21">
        <v>45216</v>
      </c>
      <c r="B497" s="22" t="s">
        <v>1136</v>
      </c>
      <c r="C497" s="22" t="s">
        <v>1137</v>
      </c>
      <c r="D497" s="22" t="s">
        <v>1138</v>
      </c>
      <c r="E497" s="22" t="s">
        <v>304</v>
      </c>
      <c r="F497" s="23" t="s">
        <v>28</v>
      </c>
      <c r="G497" s="23" t="s">
        <v>29</v>
      </c>
      <c r="H497" s="23" t="s">
        <v>38</v>
      </c>
      <c r="I497" s="23" t="s">
        <v>39</v>
      </c>
      <c r="J497" s="15">
        <v>14.94</v>
      </c>
      <c r="K497" s="15">
        <v>10</v>
      </c>
      <c r="L497" s="15">
        <v>1.494</v>
      </c>
      <c r="M497" s="15">
        <v>45</v>
      </c>
      <c r="N497" s="15" t="s">
        <v>75</v>
      </c>
      <c r="O497" s="17">
        <f>+J497*M497</f>
        <v>672.3</v>
      </c>
      <c r="P497" s="17">
        <v>0</v>
      </c>
      <c r="Q497" s="17">
        <f>+J497*P497</f>
        <v>0</v>
      </c>
      <c r="R497" s="17">
        <f>+O497-Q497</f>
        <v>672.3</v>
      </c>
      <c r="S497" s="17">
        <f>R497*0</f>
        <v>0</v>
      </c>
      <c r="T497" s="17">
        <f t="shared" ref="T497:T501" si="489">R497-S497</f>
        <v>672.3</v>
      </c>
      <c r="U497" s="17"/>
      <c r="V497" s="20"/>
      <c r="W497" s="23"/>
      <c r="X497" s="23" t="s">
        <v>33</v>
      </c>
    </row>
    <row r="498" spans="1:24" x14ac:dyDescent="0.25">
      <c r="A498" s="21">
        <v>45216</v>
      </c>
      <c r="B498" s="22" t="s">
        <v>1139</v>
      </c>
      <c r="C498" s="22" t="s">
        <v>1140</v>
      </c>
      <c r="D498" s="22" t="s">
        <v>95</v>
      </c>
      <c r="E498" s="22" t="s">
        <v>304</v>
      </c>
      <c r="F498" s="23" t="s">
        <v>28</v>
      </c>
      <c r="G498" s="23" t="s">
        <v>29</v>
      </c>
      <c r="H498" s="23" t="s">
        <v>38</v>
      </c>
      <c r="I498" s="23" t="s">
        <v>39</v>
      </c>
      <c r="J498" s="15">
        <v>9.9</v>
      </c>
      <c r="K498" s="15">
        <v>6</v>
      </c>
      <c r="L498" s="15">
        <v>1.65</v>
      </c>
      <c r="M498" s="15">
        <v>45</v>
      </c>
      <c r="N498" s="15" t="s">
        <v>75</v>
      </c>
      <c r="O498" s="17">
        <f>+J498*M498</f>
        <v>445.5</v>
      </c>
      <c r="P498" s="17">
        <v>0</v>
      </c>
      <c r="Q498" s="17">
        <f>+J498*P498</f>
        <v>0</v>
      </c>
      <c r="R498" s="17">
        <f>+O498-Q498</f>
        <v>445.5</v>
      </c>
      <c r="S498" s="17">
        <f>R498*0</f>
        <v>0</v>
      </c>
      <c r="T498" s="17">
        <f t="shared" si="489"/>
        <v>445.5</v>
      </c>
      <c r="U498" s="20"/>
      <c r="V498" s="20"/>
      <c r="W498" s="23"/>
      <c r="X498" s="23" t="s">
        <v>33</v>
      </c>
    </row>
    <row r="499" spans="1:24" x14ac:dyDescent="0.25">
      <c r="A499" s="21">
        <v>45216</v>
      </c>
      <c r="B499" s="22" t="s">
        <v>1141</v>
      </c>
      <c r="C499" s="22" t="s">
        <v>1142</v>
      </c>
      <c r="D499" s="22" t="s">
        <v>100</v>
      </c>
      <c r="E499" s="22" t="s">
        <v>304</v>
      </c>
      <c r="F499" s="23" t="s">
        <v>28</v>
      </c>
      <c r="G499" s="23" t="s">
        <v>29</v>
      </c>
      <c r="H499" s="23" t="s">
        <v>38</v>
      </c>
      <c r="I499" s="23" t="s">
        <v>39</v>
      </c>
      <c r="J499" s="15">
        <v>9.1999999999999993</v>
      </c>
      <c r="K499" s="15">
        <v>6</v>
      </c>
      <c r="L499" s="15">
        <v>1.533333333333333</v>
      </c>
      <c r="M499" s="15">
        <v>45</v>
      </c>
      <c r="N499" s="15" t="s">
        <v>75</v>
      </c>
      <c r="O499" s="17">
        <f>+J499*M499</f>
        <v>413.99999999999994</v>
      </c>
      <c r="P499" s="17">
        <v>0</v>
      </c>
      <c r="Q499" s="17">
        <f>+J499*P499</f>
        <v>0</v>
      </c>
      <c r="R499" s="17">
        <f>+O499-Q499</f>
        <v>413.99999999999994</v>
      </c>
      <c r="S499" s="17">
        <f>R499*0</f>
        <v>0</v>
      </c>
      <c r="T499" s="17">
        <f t="shared" si="489"/>
        <v>413.99999999999994</v>
      </c>
      <c r="U499" s="17"/>
      <c r="V499" s="20"/>
      <c r="W499" s="23"/>
      <c r="X499" s="23" t="s">
        <v>33</v>
      </c>
    </row>
    <row r="500" spans="1:24" x14ac:dyDescent="0.25">
      <c r="A500" s="21">
        <v>45216</v>
      </c>
      <c r="B500" s="22" t="s">
        <v>1143</v>
      </c>
      <c r="C500" s="22" t="s">
        <v>1144</v>
      </c>
      <c r="D500" s="22" t="s">
        <v>233</v>
      </c>
      <c r="E500" s="22">
        <v>4490</v>
      </c>
      <c r="F500" s="23" t="s">
        <v>204</v>
      </c>
      <c r="G500" s="23" t="s">
        <v>29</v>
      </c>
      <c r="H500" s="23" t="s">
        <v>38</v>
      </c>
      <c r="I500" s="23" t="s">
        <v>39</v>
      </c>
      <c r="J500" s="15">
        <v>42.44</v>
      </c>
      <c r="K500" s="15">
        <v>25</v>
      </c>
      <c r="L500" s="15">
        <v>1.6976</v>
      </c>
      <c r="M500" s="15" t="s">
        <v>32</v>
      </c>
      <c r="N500" s="15">
        <v>70</v>
      </c>
      <c r="O500" s="16">
        <f>K500*N500</f>
        <v>1750</v>
      </c>
      <c r="P500" s="17">
        <v>0</v>
      </c>
      <c r="Q500" s="17">
        <f>K500*P500</f>
        <v>0</v>
      </c>
      <c r="R500" s="17">
        <f>O500-Q500</f>
        <v>1750</v>
      </c>
      <c r="S500" s="17">
        <f t="shared" ref="S500" si="490">R500*0</f>
        <v>0</v>
      </c>
      <c r="T500" s="17">
        <f t="shared" si="489"/>
        <v>1750</v>
      </c>
      <c r="U500" s="17"/>
      <c r="V500" s="20"/>
      <c r="W500" s="23"/>
      <c r="X500" s="23" t="s">
        <v>33</v>
      </c>
    </row>
    <row r="501" spans="1:24" x14ac:dyDescent="0.25">
      <c r="A501" s="21">
        <v>45216</v>
      </c>
      <c r="B501" s="22" t="s">
        <v>1145</v>
      </c>
      <c r="C501" s="22" t="s">
        <v>1146</v>
      </c>
      <c r="D501" s="22" t="s">
        <v>140</v>
      </c>
      <c r="E501" s="22">
        <v>723</v>
      </c>
      <c r="F501" s="23" t="s">
        <v>45</v>
      </c>
      <c r="G501" s="23" t="s">
        <v>49</v>
      </c>
      <c r="H501" s="23" t="s">
        <v>49</v>
      </c>
      <c r="I501" s="23" t="s">
        <v>50</v>
      </c>
      <c r="J501" s="15">
        <v>41.5</v>
      </c>
      <c r="K501" s="15">
        <v>25</v>
      </c>
      <c r="L501" s="15">
        <v>1.66</v>
      </c>
      <c r="M501" s="15" t="s">
        <v>32</v>
      </c>
      <c r="N501" s="15">
        <v>25</v>
      </c>
      <c r="O501" s="17">
        <f>K501*N501</f>
        <v>625</v>
      </c>
      <c r="P501" s="17">
        <v>0</v>
      </c>
      <c r="Q501" s="17">
        <f>J501*P501</f>
        <v>0</v>
      </c>
      <c r="R501" s="17">
        <f>+O501-Q501</f>
        <v>625</v>
      </c>
      <c r="S501" s="17">
        <f>R501*0</f>
        <v>0</v>
      </c>
      <c r="T501" s="17">
        <f t="shared" si="489"/>
        <v>625</v>
      </c>
      <c r="U501" s="17"/>
      <c r="V501" s="20"/>
      <c r="W501" s="23"/>
      <c r="X501" s="23" t="s">
        <v>33</v>
      </c>
    </row>
    <row r="502" spans="1:24" x14ac:dyDescent="0.25">
      <c r="A502" s="21">
        <v>45216</v>
      </c>
      <c r="B502" s="22" t="s">
        <v>1147</v>
      </c>
      <c r="C502" s="22" t="s">
        <v>1148</v>
      </c>
      <c r="D502" s="22" t="s">
        <v>71</v>
      </c>
      <c r="E502" s="22">
        <v>3012</v>
      </c>
      <c r="F502" s="23" t="s">
        <v>51</v>
      </c>
      <c r="G502" s="23" t="s">
        <v>29</v>
      </c>
      <c r="H502" s="23" t="s">
        <v>38</v>
      </c>
      <c r="I502" s="23" t="s">
        <v>39</v>
      </c>
      <c r="J502" s="15">
        <v>43.22</v>
      </c>
      <c r="K502" s="15">
        <v>25</v>
      </c>
      <c r="L502" s="15">
        <v>1.7287999999999999</v>
      </c>
      <c r="M502" s="15" t="s">
        <v>32</v>
      </c>
      <c r="N502" s="15">
        <v>68</v>
      </c>
      <c r="O502" s="16">
        <f>K502*N502</f>
        <v>1700</v>
      </c>
      <c r="P502" s="17">
        <v>0</v>
      </c>
      <c r="Q502" s="17">
        <f>K502*P502</f>
        <v>0</v>
      </c>
      <c r="R502" s="17">
        <f>O502-Q502</f>
        <v>1700</v>
      </c>
      <c r="S502" s="17">
        <f>R502*0</f>
        <v>0</v>
      </c>
      <c r="T502" s="17">
        <f>R502-S502</f>
        <v>1700</v>
      </c>
      <c r="U502" s="17"/>
      <c r="V502" s="20"/>
      <c r="W502" s="23"/>
      <c r="X502" s="23" t="s">
        <v>33</v>
      </c>
    </row>
    <row r="503" spans="1:24" x14ac:dyDescent="0.25">
      <c r="A503" s="21">
        <v>45216</v>
      </c>
      <c r="B503" s="22" t="s">
        <v>1149</v>
      </c>
      <c r="C503" s="22" t="s">
        <v>1150</v>
      </c>
      <c r="D503" s="22" t="s">
        <v>808</v>
      </c>
      <c r="E503" s="22"/>
      <c r="F503" s="23" t="s">
        <v>927</v>
      </c>
      <c r="G503" s="23" t="s">
        <v>55</v>
      </c>
      <c r="H503" s="23" t="s">
        <v>56</v>
      </c>
      <c r="I503" s="23" t="s">
        <v>57</v>
      </c>
      <c r="J503" s="15">
        <v>40.32</v>
      </c>
      <c r="K503" s="15">
        <v>25</v>
      </c>
      <c r="L503" s="15">
        <v>1.6128</v>
      </c>
      <c r="M503" s="15">
        <v>79</v>
      </c>
      <c r="N503" s="15" t="s">
        <v>32</v>
      </c>
      <c r="O503" s="16">
        <f>J503*M503</f>
        <v>3185.28</v>
      </c>
      <c r="P503" s="17">
        <v>43</v>
      </c>
      <c r="Q503" s="17">
        <f>J503*P503</f>
        <v>1733.76</v>
      </c>
      <c r="R503" s="17">
        <f>O503-Q503</f>
        <v>1451.5200000000002</v>
      </c>
      <c r="S503" s="17">
        <f>R503*1</f>
        <v>1451.5200000000002</v>
      </c>
      <c r="T503" s="17">
        <f>R503-S503</f>
        <v>0</v>
      </c>
      <c r="U503" s="20">
        <f>J503*40</f>
        <v>1612.8</v>
      </c>
      <c r="V503" s="20"/>
      <c r="W503" s="23" t="s">
        <v>774</v>
      </c>
      <c r="X503" s="23" t="s">
        <v>928</v>
      </c>
    </row>
    <row r="504" spans="1:24" x14ac:dyDescent="0.25">
      <c r="A504" s="21">
        <v>45216</v>
      </c>
      <c r="B504" s="22" t="s">
        <v>1151</v>
      </c>
      <c r="C504" s="22" t="s">
        <v>1152</v>
      </c>
      <c r="D504" s="22" t="s">
        <v>773</v>
      </c>
      <c r="E504" s="22"/>
      <c r="F504" s="23" t="s">
        <v>927</v>
      </c>
      <c r="G504" s="23" t="s">
        <v>29</v>
      </c>
      <c r="H504" s="23" t="s">
        <v>30</v>
      </c>
      <c r="I504" s="23" t="s">
        <v>31</v>
      </c>
      <c r="J504" s="15">
        <v>40.32</v>
      </c>
      <c r="K504" s="15">
        <v>27</v>
      </c>
      <c r="L504" s="15">
        <v>1.493333333333333</v>
      </c>
      <c r="M504" s="15">
        <v>77</v>
      </c>
      <c r="N504" s="15" t="s">
        <v>75</v>
      </c>
      <c r="O504" s="17">
        <f>+J504*M504</f>
        <v>3104.64</v>
      </c>
      <c r="P504" s="17">
        <v>43</v>
      </c>
      <c r="Q504" s="17">
        <f>+J504*P504</f>
        <v>1733.76</v>
      </c>
      <c r="R504" s="17">
        <f>+O504-Q504</f>
        <v>1370.8799999999999</v>
      </c>
      <c r="S504" s="17">
        <f>+R504*1</f>
        <v>1370.8799999999999</v>
      </c>
      <c r="T504" s="17">
        <f>+R504-S504</f>
        <v>0</v>
      </c>
      <c r="U504" s="17">
        <f t="shared" ref="U504" si="491">J504*40</f>
        <v>1612.8</v>
      </c>
      <c r="V504" s="20"/>
      <c r="W504" s="23" t="s">
        <v>774</v>
      </c>
      <c r="X504" s="23" t="s">
        <v>928</v>
      </c>
    </row>
    <row r="505" spans="1:24" x14ac:dyDescent="0.25">
      <c r="A505" s="21">
        <v>45216</v>
      </c>
      <c r="B505" s="22" t="s">
        <v>1153</v>
      </c>
      <c r="C505" s="22" t="s">
        <v>1154</v>
      </c>
      <c r="D505" s="22" t="s">
        <v>754</v>
      </c>
      <c r="E505" s="22" t="s">
        <v>304</v>
      </c>
      <c r="F505" s="23" t="s">
        <v>28</v>
      </c>
      <c r="G505" s="23" t="s">
        <v>29</v>
      </c>
      <c r="H505" s="23" t="s">
        <v>38</v>
      </c>
      <c r="I505" s="23" t="s">
        <v>39</v>
      </c>
      <c r="J505" s="15">
        <v>43.1</v>
      </c>
      <c r="K505" s="15">
        <v>25</v>
      </c>
      <c r="L505" s="15">
        <v>1.724</v>
      </c>
      <c r="M505" s="15">
        <v>45</v>
      </c>
      <c r="N505" s="15" t="s">
        <v>75</v>
      </c>
      <c r="O505" s="17">
        <f>+J505*M505</f>
        <v>1939.5</v>
      </c>
      <c r="P505" s="17">
        <v>0</v>
      </c>
      <c r="Q505" s="17">
        <f>+J505*P505</f>
        <v>0</v>
      </c>
      <c r="R505" s="17">
        <f>+O505-Q505</f>
        <v>1939.5</v>
      </c>
      <c r="S505" s="17">
        <f>R505*0</f>
        <v>0</v>
      </c>
      <c r="T505" s="17">
        <f t="shared" ref="T505" si="492">R505-S505</f>
        <v>1939.5</v>
      </c>
      <c r="U505" s="20"/>
      <c r="V505" s="20"/>
      <c r="W505" s="23" t="s">
        <v>755</v>
      </c>
      <c r="X505" s="23" t="s">
        <v>33</v>
      </c>
    </row>
    <row r="506" spans="1:24" x14ac:dyDescent="0.25">
      <c r="A506" s="21">
        <v>45216</v>
      </c>
      <c r="B506" s="22" t="s">
        <v>1155</v>
      </c>
      <c r="C506" s="22" t="s">
        <v>1156</v>
      </c>
      <c r="D506" s="22" t="s">
        <v>1063</v>
      </c>
      <c r="E506" s="22">
        <v>156</v>
      </c>
      <c r="F506" s="23" t="s">
        <v>1064</v>
      </c>
      <c r="G506" s="23" t="s">
        <v>29</v>
      </c>
      <c r="H506" s="23" t="s">
        <v>288</v>
      </c>
      <c r="I506" s="23" t="s">
        <v>289</v>
      </c>
      <c r="J506" s="15">
        <v>8.82</v>
      </c>
      <c r="K506" s="15">
        <v>6</v>
      </c>
      <c r="L506" s="15">
        <v>1.47</v>
      </c>
      <c r="M506" s="15">
        <v>48</v>
      </c>
      <c r="N506" s="15" t="s">
        <v>32</v>
      </c>
      <c r="O506" s="16">
        <f>J506*M506</f>
        <v>423.36</v>
      </c>
      <c r="P506" s="17">
        <v>0</v>
      </c>
      <c r="Q506" s="17">
        <f>J506*P506</f>
        <v>0</v>
      </c>
      <c r="R506" s="17">
        <f>O506-Q506</f>
        <v>423.36</v>
      </c>
      <c r="S506" s="17">
        <f>R506*1</f>
        <v>423.36</v>
      </c>
      <c r="T506" s="17">
        <f>R506-S506</f>
        <v>0</v>
      </c>
      <c r="U506" s="20"/>
      <c r="V506" s="20"/>
      <c r="W506" s="23"/>
      <c r="X506" s="23" t="s">
        <v>33</v>
      </c>
    </row>
    <row r="507" spans="1:24" x14ac:dyDescent="0.25">
      <c r="A507" s="21">
        <v>45216</v>
      </c>
      <c r="B507" s="22" t="s">
        <v>1157</v>
      </c>
      <c r="C507" s="22" t="s">
        <v>1158</v>
      </c>
      <c r="D507" s="22" t="s">
        <v>100</v>
      </c>
      <c r="E507" s="22" t="s">
        <v>304</v>
      </c>
      <c r="F507" s="23" t="s">
        <v>28</v>
      </c>
      <c r="G507" s="23" t="s">
        <v>29</v>
      </c>
      <c r="H507" s="23" t="s">
        <v>38</v>
      </c>
      <c r="I507" s="23" t="s">
        <v>39</v>
      </c>
      <c r="J507" s="15">
        <v>9.66</v>
      </c>
      <c r="K507" s="15">
        <v>6</v>
      </c>
      <c r="L507" s="15">
        <v>1.61</v>
      </c>
      <c r="M507" s="15">
        <v>45</v>
      </c>
      <c r="N507" s="15" t="s">
        <v>75</v>
      </c>
      <c r="O507" s="17">
        <f>+J507*M507</f>
        <v>434.7</v>
      </c>
      <c r="P507" s="17">
        <v>0</v>
      </c>
      <c r="Q507" s="17">
        <f>+J507*P507</f>
        <v>0</v>
      </c>
      <c r="R507" s="17">
        <f>+O507-Q507</f>
        <v>434.7</v>
      </c>
      <c r="S507" s="17">
        <f>R507*0</f>
        <v>0</v>
      </c>
      <c r="T507" s="17">
        <f t="shared" ref="T507:T510" si="493">R507-S507</f>
        <v>434.7</v>
      </c>
      <c r="U507" s="17"/>
      <c r="V507" s="20"/>
      <c r="W507" s="23"/>
      <c r="X507" s="23" t="s">
        <v>33</v>
      </c>
    </row>
    <row r="508" spans="1:24" x14ac:dyDescent="0.25">
      <c r="A508" s="21">
        <v>45216</v>
      </c>
      <c r="B508" s="22" t="s">
        <v>1159</v>
      </c>
      <c r="C508" s="22" t="s">
        <v>1160</v>
      </c>
      <c r="D508" s="22" t="s">
        <v>42</v>
      </c>
      <c r="E508" s="22">
        <v>724</v>
      </c>
      <c r="F508" s="23" t="s">
        <v>45</v>
      </c>
      <c r="G508" s="23" t="s">
        <v>49</v>
      </c>
      <c r="H508" s="23" t="s">
        <v>49</v>
      </c>
      <c r="I508" s="23" t="s">
        <v>50</v>
      </c>
      <c r="J508" s="15">
        <v>40.700000000000003</v>
      </c>
      <c r="K508" s="15">
        <v>25</v>
      </c>
      <c r="L508" s="15">
        <v>1.6279999999999999</v>
      </c>
      <c r="M508" s="15" t="s">
        <v>32</v>
      </c>
      <c r="N508" s="15">
        <v>25</v>
      </c>
      <c r="O508" s="17">
        <f>K508*N508</f>
        <v>625</v>
      </c>
      <c r="P508" s="17">
        <v>0</v>
      </c>
      <c r="Q508" s="17">
        <f>J508*P508</f>
        <v>0</v>
      </c>
      <c r="R508" s="17">
        <f>+O508-Q508</f>
        <v>625</v>
      </c>
      <c r="S508" s="17">
        <f>R508*0</f>
        <v>0</v>
      </c>
      <c r="T508" s="17">
        <f t="shared" si="493"/>
        <v>625</v>
      </c>
      <c r="U508" s="17"/>
      <c r="V508" s="20"/>
      <c r="W508" s="23"/>
      <c r="X508" s="23" t="s">
        <v>33</v>
      </c>
    </row>
    <row r="509" spans="1:24" x14ac:dyDescent="0.25">
      <c r="A509" s="21">
        <v>45216</v>
      </c>
      <c r="B509" s="22" t="s">
        <v>1161</v>
      </c>
      <c r="C509" s="22" t="s">
        <v>1162</v>
      </c>
      <c r="D509" s="22" t="s">
        <v>95</v>
      </c>
      <c r="E509" s="22" t="s">
        <v>304</v>
      </c>
      <c r="F509" s="23" t="s">
        <v>28</v>
      </c>
      <c r="G509" s="23" t="s">
        <v>29</v>
      </c>
      <c r="H509" s="23" t="s">
        <v>38</v>
      </c>
      <c r="I509" s="23" t="s">
        <v>39</v>
      </c>
      <c r="J509" s="15">
        <v>10.58</v>
      </c>
      <c r="K509" s="15">
        <v>6</v>
      </c>
      <c r="L509" s="15">
        <v>1.763333333333333</v>
      </c>
      <c r="M509" s="15">
        <v>45</v>
      </c>
      <c r="N509" s="15" t="s">
        <v>75</v>
      </c>
      <c r="O509" s="17">
        <f>+J509*M509</f>
        <v>476.1</v>
      </c>
      <c r="P509" s="17">
        <v>0</v>
      </c>
      <c r="Q509" s="17">
        <f>+J509*P509</f>
        <v>0</v>
      </c>
      <c r="R509" s="17">
        <f>+O509-Q509</f>
        <v>476.1</v>
      </c>
      <c r="S509" s="17">
        <f>R509*0</f>
        <v>0</v>
      </c>
      <c r="T509" s="17">
        <f t="shared" si="493"/>
        <v>476.1</v>
      </c>
      <c r="U509" s="17"/>
      <c r="V509" s="20"/>
      <c r="W509" s="23"/>
      <c r="X509" s="23" t="s">
        <v>33</v>
      </c>
    </row>
    <row r="510" spans="1:24" x14ac:dyDescent="0.25">
      <c r="A510" s="21">
        <v>45216</v>
      </c>
      <c r="B510" s="22" t="s">
        <v>1163</v>
      </c>
      <c r="C510" s="22" t="s">
        <v>1164</v>
      </c>
      <c r="D510" s="22" t="s">
        <v>203</v>
      </c>
      <c r="E510" s="22">
        <v>4494</v>
      </c>
      <c r="F510" s="23" t="s">
        <v>204</v>
      </c>
      <c r="G510" s="23" t="s">
        <v>29</v>
      </c>
      <c r="H510" s="23" t="s">
        <v>30</v>
      </c>
      <c r="I510" s="23" t="s">
        <v>31</v>
      </c>
      <c r="J510" s="15">
        <v>38.64</v>
      </c>
      <c r="K510" s="15">
        <v>25</v>
      </c>
      <c r="L510" s="15">
        <v>1.5456000000000001</v>
      </c>
      <c r="M510" s="15" t="s">
        <v>32</v>
      </c>
      <c r="N510" s="15">
        <v>52</v>
      </c>
      <c r="O510" s="16">
        <f>K510*N510</f>
        <v>1300</v>
      </c>
      <c r="P510" s="17">
        <v>0</v>
      </c>
      <c r="Q510" s="17">
        <f>K510*P510</f>
        <v>0</v>
      </c>
      <c r="R510" s="17">
        <f>O510-Q510</f>
        <v>1300</v>
      </c>
      <c r="S510" s="17">
        <f t="shared" ref="S510" si="494">R510*0</f>
        <v>0</v>
      </c>
      <c r="T510" s="17">
        <f t="shared" si="493"/>
        <v>1300</v>
      </c>
      <c r="U510" s="17"/>
      <c r="V510" s="20"/>
      <c r="W510" s="23"/>
      <c r="X510" s="23" t="s">
        <v>33</v>
      </c>
    </row>
    <row r="511" spans="1:24" x14ac:dyDescent="0.25">
      <c r="A511" s="21">
        <v>45216</v>
      </c>
      <c r="B511" s="22" t="s">
        <v>1165</v>
      </c>
      <c r="C511" s="22" t="s">
        <v>1166</v>
      </c>
      <c r="D511" s="22" t="s">
        <v>177</v>
      </c>
      <c r="E511" s="22"/>
      <c r="F511" s="23" t="s">
        <v>155</v>
      </c>
      <c r="G511" s="23" t="s">
        <v>29</v>
      </c>
      <c r="H511" s="23" t="s">
        <v>288</v>
      </c>
      <c r="I511" s="23" t="s">
        <v>289</v>
      </c>
      <c r="J511" s="15">
        <v>31.72</v>
      </c>
      <c r="K511" s="15">
        <v>22</v>
      </c>
      <c r="L511" s="15">
        <v>1.4418181818181821</v>
      </c>
      <c r="M511" s="15">
        <v>92</v>
      </c>
      <c r="N511" s="15" t="s">
        <v>75</v>
      </c>
      <c r="O511" s="16">
        <f t="shared" ref="O511" si="495">J511*M511</f>
        <v>2918.24</v>
      </c>
      <c r="P511" s="17">
        <v>43</v>
      </c>
      <c r="Q511" s="17">
        <f t="shared" ref="Q511" si="496">J511*P511</f>
        <v>1363.96</v>
      </c>
      <c r="R511" s="17">
        <f>+O511-Q511</f>
        <v>1554.2799999999997</v>
      </c>
      <c r="S511" s="17">
        <f t="shared" ref="S511" si="497">+R511*1</f>
        <v>1554.2799999999997</v>
      </c>
      <c r="T511" s="17">
        <f>+R511-S511</f>
        <v>0</v>
      </c>
      <c r="U511" s="17">
        <f>J511*40</f>
        <v>1268.8</v>
      </c>
      <c r="V511" s="20"/>
      <c r="W511" s="23" t="s">
        <v>318</v>
      </c>
      <c r="X511" s="23" t="s">
        <v>362</v>
      </c>
    </row>
    <row r="512" spans="1:24" x14ac:dyDescent="0.25">
      <c r="A512" s="21">
        <v>45216</v>
      </c>
      <c r="B512" s="22" t="s">
        <v>1167</v>
      </c>
      <c r="C512" s="22" t="s">
        <v>1168</v>
      </c>
      <c r="D512" s="22" t="s">
        <v>140</v>
      </c>
      <c r="E512" s="22">
        <v>725</v>
      </c>
      <c r="F512" s="23" t="s">
        <v>45</v>
      </c>
      <c r="G512" s="23" t="s">
        <v>49</v>
      </c>
      <c r="H512" s="23" t="s">
        <v>49</v>
      </c>
      <c r="I512" s="23" t="s">
        <v>50</v>
      </c>
      <c r="J512" s="15">
        <v>40.46</v>
      </c>
      <c r="K512" s="15">
        <v>25</v>
      </c>
      <c r="L512" s="15">
        <v>1.6184000000000001</v>
      </c>
      <c r="M512" s="15" t="s">
        <v>32</v>
      </c>
      <c r="N512" s="15">
        <v>25</v>
      </c>
      <c r="O512" s="17">
        <f>K512*N512</f>
        <v>625</v>
      </c>
      <c r="P512" s="17">
        <v>0</v>
      </c>
      <c r="Q512" s="17">
        <f>J512*P512</f>
        <v>0</v>
      </c>
      <c r="R512" s="17">
        <f>+O512-Q512</f>
        <v>625</v>
      </c>
      <c r="S512" s="17">
        <f>R512*0</f>
        <v>0</v>
      </c>
      <c r="T512" s="17">
        <f t="shared" ref="T512" si="498">R512-S512</f>
        <v>625</v>
      </c>
      <c r="U512" s="17"/>
      <c r="V512" s="20"/>
      <c r="W512" s="23"/>
      <c r="X512" s="23" t="s">
        <v>33</v>
      </c>
    </row>
    <row r="513" spans="1:24" x14ac:dyDescent="0.25">
      <c r="A513" s="21">
        <v>45217</v>
      </c>
      <c r="B513" s="22" t="s">
        <v>1169</v>
      </c>
      <c r="C513" s="22" t="s">
        <v>1170</v>
      </c>
      <c r="D513" s="22" t="s">
        <v>48</v>
      </c>
      <c r="E513" s="22"/>
      <c r="F513" s="23" t="s">
        <v>83</v>
      </c>
      <c r="G513" s="23" t="s">
        <v>55</v>
      </c>
      <c r="H513" s="23" t="s">
        <v>56</v>
      </c>
      <c r="I513" s="23" t="s">
        <v>84</v>
      </c>
      <c r="J513" s="15">
        <v>41.78</v>
      </c>
      <c r="K513" s="15">
        <v>25</v>
      </c>
      <c r="L513" s="15">
        <v>1.6712</v>
      </c>
      <c r="M513" s="15">
        <v>100</v>
      </c>
      <c r="N513" s="15" t="s">
        <v>32</v>
      </c>
      <c r="O513" s="16">
        <f t="shared" ref="O513" si="499">+J513*M513</f>
        <v>4178</v>
      </c>
      <c r="P513" s="17">
        <v>63</v>
      </c>
      <c r="Q513" s="17">
        <f t="shared" ref="Q513" si="500">+J513*P513</f>
        <v>2632.14</v>
      </c>
      <c r="R513" s="17">
        <f>+O513-Q513</f>
        <v>1545.8600000000001</v>
      </c>
      <c r="S513" s="17">
        <f>+R513*1</f>
        <v>1545.8600000000001</v>
      </c>
      <c r="T513" s="17">
        <f>+R513-S513</f>
        <v>0</v>
      </c>
      <c r="U513" s="17">
        <f>+J513*57</f>
        <v>2381.46</v>
      </c>
      <c r="V513" s="20"/>
      <c r="W513" s="23" t="s">
        <v>51</v>
      </c>
      <c r="X513" s="23" t="s">
        <v>86</v>
      </c>
    </row>
    <row r="514" spans="1:24" x14ac:dyDescent="0.25">
      <c r="A514" s="21">
        <v>45217</v>
      </c>
      <c r="B514" s="22" t="s">
        <v>1171</v>
      </c>
      <c r="C514" s="22" t="s">
        <v>1172</v>
      </c>
      <c r="D514" s="22" t="s">
        <v>105</v>
      </c>
      <c r="E514" s="22">
        <v>379</v>
      </c>
      <c r="F514" s="23" t="s">
        <v>106</v>
      </c>
      <c r="G514" s="23" t="s">
        <v>29</v>
      </c>
      <c r="H514" s="23" t="s">
        <v>38</v>
      </c>
      <c r="I514" s="23" t="s">
        <v>39</v>
      </c>
      <c r="J514" s="15">
        <v>43.74</v>
      </c>
      <c r="K514" s="15">
        <v>25</v>
      </c>
      <c r="L514" s="15">
        <v>1.7496</v>
      </c>
      <c r="M514" s="15" t="s">
        <v>32</v>
      </c>
      <c r="N514" s="15">
        <v>70</v>
      </c>
      <c r="O514" s="16">
        <f t="shared" ref="O514" si="501">+K514*N514</f>
        <v>1750</v>
      </c>
      <c r="P514" s="17">
        <v>0</v>
      </c>
      <c r="Q514" s="17">
        <f t="shared" ref="Q514" si="502">+K514*P514</f>
        <v>0</v>
      </c>
      <c r="R514" s="17">
        <f t="shared" ref="R514" si="503">+O514-Q514</f>
        <v>1750</v>
      </c>
      <c r="S514" s="17">
        <f>+R514*0</f>
        <v>0</v>
      </c>
      <c r="T514" s="17">
        <f t="shared" ref="T514" si="504">+R514-S514</f>
        <v>1750</v>
      </c>
      <c r="U514" s="17"/>
      <c r="V514" s="20"/>
      <c r="W514" s="23"/>
      <c r="X514" s="23" t="s">
        <v>33</v>
      </c>
    </row>
    <row r="515" spans="1:24" x14ac:dyDescent="0.25">
      <c r="A515" s="21">
        <v>45217</v>
      </c>
      <c r="B515" s="22" t="s">
        <v>1173</v>
      </c>
      <c r="C515" s="22" t="s">
        <v>1174</v>
      </c>
      <c r="D515" s="22" t="s">
        <v>68</v>
      </c>
      <c r="E515" s="22"/>
      <c r="F515" s="23" t="s">
        <v>83</v>
      </c>
      <c r="G515" s="23" t="s">
        <v>55</v>
      </c>
      <c r="H515" s="23" t="s">
        <v>56</v>
      </c>
      <c r="I515" s="23" t="s">
        <v>84</v>
      </c>
      <c r="J515" s="15">
        <v>41.54</v>
      </c>
      <c r="K515" s="15">
        <v>25</v>
      </c>
      <c r="L515" s="15">
        <v>1.6616</v>
      </c>
      <c r="M515" s="15">
        <v>100</v>
      </c>
      <c r="N515" s="15" t="s">
        <v>32</v>
      </c>
      <c r="O515" s="16">
        <f t="shared" ref="O515" si="505">+J515*M515</f>
        <v>4154</v>
      </c>
      <c r="P515" s="17">
        <v>63</v>
      </c>
      <c r="Q515" s="17">
        <f t="shared" ref="Q515" si="506">+J515*P515</f>
        <v>2617.02</v>
      </c>
      <c r="R515" s="17">
        <f>+O515-Q515</f>
        <v>1536.98</v>
      </c>
      <c r="S515" s="17">
        <f>+R515*1</f>
        <v>1536.98</v>
      </c>
      <c r="T515" s="17">
        <f>+R515-S515</f>
        <v>0</v>
      </c>
      <c r="U515" s="17">
        <f>+J515*57</f>
        <v>2367.7799999999997</v>
      </c>
      <c r="V515" s="20"/>
      <c r="W515" s="23" t="s">
        <v>51</v>
      </c>
      <c r="X515" s="23" t="s">
        <v>86</v>
      </c>
    </row>
    <row r="516" spans="1:24" x14ac:dyDescent="0.25">
      <c r="A516" s="21">
        <v>45217</v>
      </c>
      <c r="B516" s="22" t="s">
        <v>1175</v>
      </c>
      <c r="C516" s="22" t="s">
        <v>1176</v>
      </c>
      <c r="D516" s="22" t="s">
        <v>118</v>
      </c>
      <c r="E516" s="22"/>
      <c r="F516" s="23" t="s">
        <v>155</v>
      </c>
      <c r="G516" s="23" t="s">
        <v>29</v>
      </c>
      <c r="H516" s="23" t="s">
        <v>38</v>
      </c>
      <c r="I516" s="23" t="s">
        <v>39</v>
      </c>
      <c r="J516" s="15">
        <v>44.08</v>
      </c>
      <c r="K516" s="15">
        <v>25</v>
      </c>
      <c r="L516" s="15">
        <v>1.7632000000000001</v>
      </c>
      <c r="M516" s="15">
        <v>88</v>
      </c>
      <c r="N516" s="15" t="s">
        <v>75</v>
      </c>
      <c r="O516" s="16">
        <f t="shared" ref="O516" si="507">J516*M516</f>
        <v>3879.04</v>
      </c>
      <c r="P516" s="17">
        <v>43</v>
      </c>
      <c r="Q516" s="17">
        <f t="shared" ref="Q516" si="508">J516*P516</f>
        <v>1895.4399999999998</v>
      </c>
      <c r="R516" s="17">
        <f t="shared" ref="R516" si="509">+O516-Q516</f>
        <v>1983.6000000000001</v>
      </c>
      <c r="S516" s="17">
        <f t="shared" ref="S516" si="510">+R516*1</f>
        <v>1983.6000000000001</v>
      </c>
      <c r="T516" s="17">
        <f>+R516-S516</f>
        <v>0</v>
      </c>
      <c r="U516" s="17">
        <f>J516*40</f>
        <v>1763.1999999999998</v>
      </c>
      <c r="V516" s="20"/>
      <c r="W516" s="23" t="s">
        <v>106</v>
      </c>
      <c r="X516" s="23" t="s">
        <v>362</v>
      </c>
    </row>
    <row r="517" spans="1:24" x14ac:dyDescent="0.25">
      <c r="A517" s="21">
        <v>45217</v>
      </c>
      <c r="B517" s="22" t="s">
        <v>1177</v>
      </c>
      <c r="C517" s="22" t="s">
        <v>1178</v>
      </c>
      <c r="D517" s="22" t="s">
        <v>71</v>
      </c>
      <c r="E517" s="22"/>
      <c r="F517" s="23" t="s">
        <v>83</v>
      </c>
      <c r="G517" s="23" t="s">
        <v>55</v>
      </c>
      <c r="H517" s="23" t="s">
        <v>56</v>
      </c>
      <c r="I517" s="23" t="s">
        <v>84</v>
      </c>
      <c r="J517" s="15">
        <v>40.72</v>
      </c>
      <c r="K517" s="15">
        <v>25</v>
      </c>
      <c r="L517" s="15">
        <v>1.6288</v>
      </c>
      <c r="M517" s="15">
        <v>100</v>
      </c>
      <c r="N517" s="15" t="s">
        <v>32</v>
      </c>
      <c r="O517" s="16">
        <f t="shared" ref="O517" si="511">+J517*M517</f>
        <v>4072</v>
      </c>
      <c r="P517" s="17">
        <v>63</v>
      </c>
      <c r="Q517" s="17">
        <f t="shared" ref="Q517" si="512">+J517*P517</f>
        <v>2565.36</v>
      </c>
      <c r="R517" s="17">
        <f>+O517-Q517</f>
        <v>1506.6399999999999</v>
      </c>
      <c r="S517" s="17">
        <f>+R517*1</f>
        <v>1506.6399999999999</v>
      </c>
      <c r="T517" s="17">
        <f>+R517-S517</f>
        <v>0</v>
      </c>
      <c r="U517" s="17">
        <f>+J517*57</f>
        <v>2321.04</v>
      </c>
      <c r="V517" s="20"/>
      <c r="W517" s="23" t="s">
        <v>51</v>
      </c>
      <c r="X517" s="23" t="s">
        <v>86</v>
      </c>
    </row>
    <row r="518" spans="1:24" x14ac:dyDescent="0.25">
      <c r="A518" s="21">
        <v>45217</v>
      </c>
      <c r="B518" s="22" t="s">
        <v>1179</v>
      </c>
      <c r="C518" s="22" t="s">
        <v>1180</v>
      </c>
      <c r="D518" s="22" t="s">
        <v>109</v>
      </c>
      <c r="E518" s="22">
        <v>3013</v>
      </c>
      <c r="F518" s="23" t="s">
        <v>51</v>
      </c>
      <c r="G518" s="23" t="s">
        <v>29</v>
      </c>
      <c r="H518" s="23" t="s">
        <v>288</v>
      </c>
      <c r="I518" s="23" t="s">
        <v>289</v>
      </c>
      <c r="J518" s="15">
        <v>35.659999999999997</v>
      </c>
      <c r="K518" s="15">
        <v>25</v>
      </c>
      <c r="L518" s="15">
        <v>1.4263999999999999</v>
      </c>
      <c r="M518" s="15" t="s">
        <v>32</v>
      </c>
      <c r="N518" s="15">
        <v>68</v>
      </c>
      <c r="O518" s="16">
        <f>K518*N518</f>
        <v>1700</v>
      </c>
      <c r="P518" s="17">
        <v>0</v>
      </c>
      <c r="Q518" s="17">
        <f>K518*P518</f>
        <v>0</v>
      </c>
      <c r="R518" s="17">
        <f>O518-Q518</f>
        <v>1700</v>
      </c>
      <c r="S518" s="17">
        <f>R518*0</f>
        <v>0</v>
      </c>
      <c r="T518" s="17">
        <f>R518-S518</f>
        <v>1700</v>
      </c>
      <c r="U518" s="17"/>
      <c r="V518" s="20"/>
      <c r="W518" s="23"/>
      <c r="X518" s="23" t="s">
        <v>33</v>
      </c>
    </row>
    <row r="519" spans="1:24" x14ac:dyDescent="0.25">
      <c r="A519" s="21">
        <v>45217</v>
      </c>
      <c r="B519" s="22" t="s">
        <v>1181</v>
      </c>
      <c r="C519" s="22" t="s">
        <v>1182</v>
      </c>
      <c r="D519" s="22" t="s">
        <v>128</v>
      </c>
      <c r="E519" s="22"/>
      <c r="F519" s="23" t="s">
        <v>155</v>
      </c>
      <c r="G519" s="23" t="s">
        <v>29</v>
      </c>
      <c r="H519" s="23" t="s">
        <v>43</v>
      </c>
      <c r="I519" s="23" t="s">
        <v>44</v>
      </c>
      <c r="J519" s="15">
        <v>39.92</v>
      </c>
      <c r="K519" s="15">
        <v>27</v>
      </c>
      <c r="L519" s="15">
        <v>1.478518518518519</v>
      </c>
      <c r="M519" s="15">
        <v>90</v>
      </c>
      <c r="N519" s="15" t="s">
        <v>75</v>
      </c>
      <c r="O519" s="16">
        <f>J519*M519</f>
        <v>3592.8</v>
      </c>
      <c r="P519" s="17">
        <v>43</v>
      </c>
      <c r="Q519" s="17">
        <f>J519*P519</f>
        <v>1716.5600000000002</v>
      </c>
      <c r="R519" s="17">
        <f>+O519-Q519</f>
        <v>1876.24</v>
      </c>
      <c r="S519" s="17">
        <f>+R519*1</f>
        <v>1876.24</v>
      </c>
      <c r="T519" s="17">
        <f>+R519-S519</f>
        <v>0</v>
      </c>
      <c r="U519" s="17">
        <f>J519*40</f>
        <v>1596.8000000000002</v>
      </c>
      <c r="V519" s="20"/>
      <c r="W519" s="23" t="s">
        <v>106</v>
      </c>
      <c r="X519" s="23" t="s">
        <v>362</v>
      </c>
    </row>
    <row r="520" spans="1:24" x14ac:dyDescent="0.25">
      <c r="A520" s="21">
        <v>45217</v>
      </c>
      <c r="B520" s="22" t="s">
        <v>1183</v>
      </c>
      <c r="C520" s="22" t="s">
        <v>1184</v>
      </c>
      <c r="D520" s="22" t="s">
        <v>137</v>
      </c>
      <c r="E520" s="22" t="s">
        <v>27</v>
      </c>
      <c r="F520" s="23" t="s">
        <v>28</v>
      </c>
      <c r="G520" s="23" t="s">
        <v>29</v>
      </c>
      <c r="H520" s="23" t="s">
        <v>43</v>
      </c>
      <c r="I520" s="23" t="s">
        <v>44</v>
      </c>
      <c r="J520" s="15">
        <v>21.04</v>
      </c>
      <c r="K520" s="15">
        <v>14</v>
      </c>
      <c r="L520" s="15">
        <v>1.5028571428571429</v>
      </c>
      <c r="M520" s="15">
        <f>46/1.2</f>
        <v>38.333333333333336</v>
      </c>
      <c r="N520" s="15" t="s">
        <v>32</v>
      </c>
      <c r="O520" s="16">
        <f t="shared" ref="O520:O521" si="513">+J520*M520</f>
        <v>806.5333333333333</v>
      </c>
      <c r="P520" s="17">
        <v>0</v>
      </c>
      <c r="Q520" s="17">
        <f t="shared" ref="Q520:Q521" si="514">+J520*P520</f>
        <v>0</v>
      </c>
      <c r="R520" s="17">
        <f t="shared" ref="R520:R521" si="515">+O520-Q520</f>
        <v>806.5333333333333</v>
      </c>
      <c r="S520" s="17">
        <f>+R520*1</f>
        <v>806.5333333333333</v>
      </c>
      <c r="T520" s="17">
        <f>+R520-S520</f>
        <v>0</v>
      </c>
      <c r="U520" s="17"/>
      <c r="V520" s="20"/>
      <c r="W520" s="23"/>
      <c r="X520" s="23" t="s">
        <v>33</v>
      </c>
    </row>
    <row r="521" spans="1:24" x14ac:dyDescent="0.25">
      <c r="A521" s="21">
        <v>45217</v>
      </c>
      <c r="B521" s="22" t="s">
        <v>1185</v>
      </c>
      <c r="C521" s="22" t="s">
        <v>1186</v>
      </c>
      <c r="D521" s="22" t="s">
        <v>95</v>
      </c>
      <c r="E521" s="22" t="s">
        <v>27</v>
      </c>
      <c r="F521" s="23" t="s">
        <v>28</v>
      </c>
      <c r="G521" s="23" t="s">
        <v>49</v>
      </c>
      <c r="H521" s="23" t="s">
        <v>49</v>
      </c>
      <c r="I521" s="23" t="s">
        <v>50</v>
      </c>
      <c r="J521" s="15">
        <v>10.62</v>
      </c>
      <c r="K521" s="15">
        <v>6</v>
      </c>
      <c r="L521" s="15">
        <v>1.77</v>
      </c>
      <c r="M521" s="15">
        <f>15/1.2</f>
        <v>12.5</v>
      </c>
      <c r="N521" s="15" t="s">
        <v>32</v>
      </c>
      <c r="O521" s="16">
        <f t="shared" si="513"/>
        <v>132.75</v>
      </c>
      <c r="P521" s="17">
        <v>0</v>
      </c>
      <c r="Q521" s="17">
        <f t="shared" si="514"/>
        <v>0</v>
      </c>
      <c r="R521" s="17">
        <f t="shared" si="515"/>
        <v>132.75</v>
      </c>
      <c r="S521" s="17">
        <f t="shared" ref="S521" si="516">+R521*1</f>
        <v>132.75</v>
      </c>
      <c r="T521" s="17">
        <f>+R521-S521</f>
        <v>0</v>
      </c>
      <c r="U521" s="20"/>
      <c r="V521" s="20"/>
      <c r="W521" s="23"/>
      <c r="X521" s="23" t="s">
        <v>33</v>
      </c>
    </row>
    <row r="522" spans="1:24" x14ac:dyDescent="0.25">
      <c r="A522" s="21">
        <v>45217</v>
      </c>
      <c r="B522" s="22" t="s">
        <v>1187</v>
      </c>
      <c r="C522" s="22" t="s">
        <v>1188</v>
      </c>
      <c r="D522" s="22" t="s">
        <v>262</v>
      </c>
      <c r="E522" s="22" t="s">
        <v>27</v>
      </c>
      <c r="F522" s="23" t="s">
        <v>28</v>
      </c>
      <c r="G522" s="23" t="s">
        <v>29</v>
      </c>
      <c r="H522" s="23" t="s">
        <v>38</v>
      </c>
      <c r="I522" s="23" t="s">
        <v>39</v>
      </c>
      <c r="J522" s="15">
        <v>40.86</v>
      </c>
      <c r="K522" s="15">
        <v>25</v>
      </c>
      <c r="L522" s="15">
        <v>1.6344000000000001</v>
      </c>
      <c r="M522" s="15">
        <v>45</v>
      </c>
      <c r="N522" s="15" t="s">
        <v>75</v>
      </c>
      <c r="O522" s="17">
        <f>+J522*M522</f>
        <v>1838.7</v>
      </c>
      <c r="P522" s="17">
        <v>0</v>
      </c>
      <c r="Q522" s="17">
        <f>+J522*P522</f>
        <v>0</v>
      </c>
      <c r="R522" s="17">
        <f>+O522-Q522</f>
        <v>1838.7</v>
      </c>
      <c r="S522" s="17">
        <f>R522*0</f>
        <v>0</v>
      </c>
      <c r="T522" s="17">
        <f t="shared" ref="T522:T523" si="517">R522-S522</f>
        <v>1838.7</v>
      </c>
      <c r="U522" s="20"/>
      <c r="V522" s="20"/>
      <c r="W522" s="23"/>
      <c r="X522" s="23" t="s">
        <v>33</v>
      </c>
    </row>
    <row r="523" spans="1:24" x14ac:dyDescent="0.25">
      <c r="A523" s="21">
        <v>45217</v>
      </c>
      <c r="B523" s="22" t="s">
        <v>1189</v>
      </c>
      <c r="C523" s="22" t="s">
        <v>1190</v>
      </c>
      <c r="D523" s="22" t="s">
        <v>754</v>
      </c>
      <c r="E523" s="22" t="s">
        <v>27</v>
      </c>
      <c r="F523" s="23" t="s">
        <v>28</v>
      </c>
      <c r="G523" s="23" t="s">
        <v>29</v>
      </c>
      <c r="H523" s="23" t="s">
        <v>38</v>
      </c>
      <c r="I523" s="23" t="s">
        <v>39</v>
      </c>
      <c r="J523" s="15">
        <v>43.4</v>
      </c>
      <c r="K523" s="15">
        <v>25</v>
      </c>
      <c r="L523" s="15">
        <v>1.736</v>
      </c>
      <c r="M523" s="15">
        <v>45</v>
      </c>
      <c r="N523" s="15" t="s">
        <v>75</v>
      </c>
      <c r="O523" s="17">
        <f>+J523*M523</f>
        <v>1953</v>
      </c>
      <c r="P523" s="17">
        <v>0</v>
      </c>
      <c r="Q523" s="17">
        <f>+J523*P523</f>
        <v>0</v>
      </c>
      <c r="R523" s="17">
        <f>+O523-Q523</f>
        <v>1953</v>
      </c>
      <c r="S523" s="17">
        <f>R523*0</f>
        <v>0</v>
      </c>
      <c r="T523" s="17">
        <f t="shared" si="517"/>
        <v>1953</v>
      </c>
      <c r="U523" s="17"/>
      <c r="V523" s="20"/>
      <c r="W523" s="23" t="s">
        <v>755</v>
      </c>
      <c r="X523" s="23" t="s">
        <v>33</v>
      </c>
    </row>
    <row r="524" spans="1:24" x14ac:dyDescent="0.25">
      <c r="A524" s="21">
        <v>45217</v>
      </c>
      <c r="B524" s="22" t="s">
        <v>1191</v>
      </c>
      <c r="C524" s="22" t="s">
        <v>1192</v>
      </c>
      <c r="D524" s="22" t="s">
        <v>54</v>
      </c>
      <c r="E524" s="22"/>
      <c r="F524" s="23" t="s">
        <v>155</v>
      </c>
      <c r="G524" s="23" t="s">
        <v>29</v>
      </c>
      <c r="H524" s="23" t="s">
        <v>38</v>
      </c>
      <c r="I524" s="23" t="s">
        <v>39</v>
      </c>
      <c r="J524" s="15">
        <v>43.94</v>
      </c>
      <c r="K524" s="15">
        <v>25</v>
      </c>
      <c r="L524" s="15">
        <v>1.7576000000000001</v>
      </c>
      <c r="M524" s="15">
        <v>83</v>
      </c>
      <c r="N524" s="15" t="s">
        <v>75</v>
      </c>
      <c r="O524" s="16">
        <f t="shared" ref="O524" si="518">J524*M524</f>
        <v>3647.02</v>
      </c>
      <c r="P524" s="17">
        <v>38</v>
      </c>
      <c r="Q524" s="17">
        <f t="shared" ref="Q524" si="519">J524*P524</f>
        <v>1669.7199999999998</v>
      </c>
      <c r="R524" s="17">
        <f t="shared" ref="R524" si="520">+O524-Q524</f>
        <v>1977.3000000000002</v>
      </c>
      <c r="S524" s="17">
        <f t="shared" ref="S524" si="521">+R524*1</f>
        <v>1977.3000000000002</v>
      </c>
      <c r="T524" s="17">
        <f t="shared" ref="T524" si="522">+R524-S524</f>
        <v>0</v>
      </c>
      <c r="U524" s="17">
        <f t="shared" ref="U524" si="523">J524*36</f>
        <v>1581.84</v>
      </c>
      <c r="V524" s="20"/>
      <c r="W524" s="23" t="s">
        <v>58</v>
      </c>
      <c r="X524" s="23" t="s">
        <v>156</v>
      </c>
    </row>
    <row r="525" spans="1:24" x14ac:dyDescent="0.25">
      <c r="A525" s="21">
        <v>45217</v>
      </c>
      <c r="B525" s="22" t="s">
        <v>1193</v>
      </c>
      <c r="C525" s="22" t="s">
        <v>1194</v>
      </c>
      <c r="D525" s="22" t="s">
        <v>359</v>
      </c>
      <c r="E525" s="22">
        <v>1717</v>
      </c>
      <c r="F525" s="23" t="s">
        <v>85</v>
      </c>
      <c r="G525" s="23" t="s">
        <v>49</v>
      </c>
      <c r="H525" s="23" t="s">
        <v>49</v>
      </c>
      <c r="I525" s="23" t="s">
        <v>50</v>
      </c>
      <c r="J525" s="15">
        <v>37.26</v>
      </c>
      <c r="K525" s="15">
        <v>24</v>
      </c>
      <c r="L525" s="15">
        <v>1.5525</v>
      </c>
      <c r="M525" s="15" t="s">
        <v>32</v>
      </c>
      <c r="N525" s="15">
        <v>25</v>
      </c>
      <c r="O525" s="16">
        <f>+K525*N525</f>
        <v>600</v>
      </c>
      <c r="P525" s="17">
        <v>0</v>
      </c>
      <c r="Q525" s="17">
        <f>+K525*P525</f>
        <v>0</v>
      </c>
      <c r="R525" s="17">
        <f>+O525-Q525</f>
        <v>600</v>
      </c>
      <c r="S525" s="17">
        <f>+R525*0</f>
        <v>0</v>
      </c>
      <c r="T525" s="17">
        <f>+R525-S525</f>
        <v>600</v>
      </c>
      <c r="U525" s="20"/>
      <c r="V525" s="20"/>
      <c r="W525" s="23"/>
      <c r="X525" s="23" t="s">
        <v>33</v>
      </c>
    </row>
    <row r="526" spans="1:24" x14ac:dyDescent="0.25">
      <c r="A526" s="21">
        <v>45217</v>
      </c>
      <c r="B526" s="22" t="s">
        <v>1195</v>
      </c>
      <c r="C526" s="22" t="s">
        <v>1196</v>
      </c>
      <c r="D526" s="22" t="s">
        <v>200</v>
      </c>
      <c r="E526" s="22"/>
      <c r="F526" s="23" t="s">
        <v>181</v>
      </c>
      <c r="G526" s="23" t="s">
        <v>29</v>
      </c>
      <c r="H526" s="23" t="s">
        <v>30</v>
      </c>
      <c r="I526" s="23" t="s">
        <v>31</v>
      </c>
      <c r="J526" s="15">
        <v>40.96</v>
      </c>
      <c r="K526" s="15">
        <v>27</v>
      </c>
      <c r="L526" s="15">
        <v>1.517037037037037</v>
      </c>
      <c r="M526" s="15">
        <v>83</v>
      </c>
      <c r="N526" s="15" t="s">
        <v>32</v>
      </c>
      <c r="O526" s="16">
        <f>J526*M526</f>
        <v>3399.6800000000003</v>
      </c>
      <c r="P526" s="17">
        <v>40</v>
      </c>
      <c r="Q526" s="17">
        <f>J526*P526</f>
        <v>1638.4</v>
      </c>
      <c r="R526" s="17">
        <f>O526-Q526</f>
        <v>1761.2800000000002</v>
      </c>
      <c r="S526" s="17">
        <f t="shared" ref="S526" si="524">R526*1</f>
        <v>1761.2800000000002</v>
      </c>
      <c r="T526" s="17">
        <f>R526-S526</f>
        <v>0</v>
      </c>
      <c r="U526" s="17">
        <f>J526*36</f>
        <v>1474.56</v>
      </c>
      <c r="V526" s="20"/>
      <c r="W526" s="23" t="s">
        <v>58</v>
      </c>
      <c r="X526" s="23" t="s">
        <v>1197</v>
      </c>
    </row>
    <row r="527" spans="1:24" x14ac:dyDescent="0.25">
      <c r="A527" s="21">
        <v>45217</v>
      </c>
      <c r="B527" s="22" t="s">
        <v>1198</v>
      </c>
      <c r="C527" s="22" t="s">
        <v>1199</v>
      </c>
      <c r="D527" s="22" t="s">
        <v>42</v>
      </c>
      <c r="E527" s="22">
        <v>726</v>
      </c>
      <c r="F527" s="23" t="s">
        <v>45</v>
      </c>
      <c r="G527" s="23" t="s">
        <v>29</v>
      </c>
      <c r="H527" s="23" t="s">
        <v>38</v>
      </c>
      <c r="I527" s="23" t="s">
        <v>39</v>
      </c>
      <c r="J527" s="15">
        <v>42.06</v>
      </c>
      <c r="K527" s="15">
        <v>25</v>
      </c>
      <c r="L527" s="15">
        <v>1.6823999999999999</v>
      </c>
      <c r="M527" s="15" t="s">
        <v>32</v>
      </c>
      <c r="N527" s="15">
        <v>70</v>
      </c>
      <c r="O527" s="17">
        <f>K527*N527</f>
        <v>1750</v>
      </c>
      <c r="P527" s="17">
        <v>0</v>
      </c>
      <c r="Q527" s="17">
        <f>J527*P527</f>
        <v>0</v>
      </c>
      <c r="R527" s="17">
        <f>+O527-Q527</f>
        <v>1750</v>
      </c>
      <c r="S527" s="17">
        <f>R527*0</f>
        <v>0</v>
      </c>
      <c r="T527" s="17">
        <f t="shared" ref="T527" si="525">R527-S527</f>
        <v>1750</v>
      </c>
      <c r="U527" s="17"/>
      <c r="V527" s="20"/>
      <c r="W527" s="23"/>
      <c r="X527" s="23" t="s">
        <v>33</v>
      </c>
    </row>
    <row r="528" spans="1:24" x14ac:dyDescent="0.25">
      <c r="A528" s="21">
        <v>45217</v>
      </c>
      <c r="B528" s="22" t="s">
        <v>1200</v>
      </c>
      <c r="C528" s="22" t="s">
        <v>1201</v>
      </c>
      <c r="D528" s="22" t="s">
        <v>171</v>
      </c>
      <c r="E528" s="22"/>
      <c r="F528" s="23" t="s">
        <v>181</v>
      </c>
      <c r="G528" s="23" t="s">
        <v>29</v>
      </c>
      <c r="H528" s="23" t="s">
        <v>43</v>
      </c>
      <c r="I528" s="23" t="s">
        <v>44</v>
      </c>
      <c r="J528" s="15">
        <v>41.36</v>
      </c>
      <c r="K528" s="15">
        <v>28</v>
      </c>
      <c r="L528" s="15">
        <v>1.4771428571428571</v>
      </c>
      <c r="M528" s="15">
        <v>91</v>
      </c>
      <c r="N528" s="15" t="s">
        <v>32</v>
      </c>
      <c r="O528" s="16">
        <f>J528*M528</f>
        <v>3763.7599999999998</v>
      </c>
      <c r="P528" s="17">
        <v>40</v>
      </c>
      <c r="Q528" s="17">
        <f>J528*P528</f>
        <v>1654.4</v>
      </c>
      <c r="R528" s="17">
        <f>O528-Q528</f>
        <v>2109.3599999999997</v>
      </c>
      <c r="S528" s="17">
        <f t="shared" ref="S528" si="526">R528*1</f>
        <v>2109.3599999999997</v>
      </c>
      <c r="T528" s="17">
        <f>R528-S528</f>
        <v>0</v>
      </c>
      <c r="U528" s="17">
        <f>J528*36</f>
        <v>1488.96</v>
      </c>
      <c r="V528" s="20"/>
      <c r="W528" s="23" t="s">
        <v>58</v>
      </c>
      <c r="X528" s="23" t="s">
        <v>182</v>
      </c>
    </row>
    <row r="529" spans="1:24" x14ac:dyDescent="0.25">
      <c r="A529" s="21">
        <v>45217</v>
      </c>
      <c r="B529" s="22" t="s">
        <v>1202</v>
      </c>
      <c r="C529" s="22" t="s">
        <v>1203</v>
      </c>
      <c r="D529" s="22" t="s">
        <v>121</v>
      </c>
      <c r="E529" s="22">
        <v>381</v>
      </c>
      <c r="F529" s="23" t="s">
        <v>37</v>
      </c>
      <c r="G529" s="23" t="s">
        <v>29</v>
      </c>
      <c r="H529" s="23" t="s">
        <v>38</v>
      </c>
      <c r="I529" s="23" t="s">
        <v>39</v>
      </c>
      <c r="J529" s="15">
        <v>40.64</v>
      </c>
      <c r="K529" s="15">
        <v>25</v>
      </c>
      <c r="L529" s="15">
        <v>1.6255999999999999</v>
      </c>
      <c r="M529" s="15">
        <v>43</v>
      </c>
      <c r="N529" s="15" t="s">
        <v>32</v>
      </c>
      <c r="O529" s="17">
        <f>J529*M529</f>
        <v>1747.52</v>
      </c>
      <c r="P529" s="17">
        <v>0</v>
      </c>
      <c r="Q529" s="17">
        <f>J529*P529</f>
        <v>0</v>
      </c>
      <c r="R529" s="17">
        <f>O529-Q529</f>
        <v>1747.52</v>
      </c>
      <c r="S529" s="17">
        <f>R529*1</f>
        <v>1747.52</v>
      </c>
      <c r="T529" s="17">
        <f>R529-S529</f>
        <v>0</v>
      </c>
      <c r="U529" s="20"/>
      <c r="V529" s="20"/>
      <c r="W529" s="23"/>
      <c r="X529" s="23" t="s">
        <v>33</v>
      </c>
    </row>
    <row r="530" spans="1:24" x14ac:dyDescent="0.25">
      <c r="A530" s="21">
        <v>45217</v>
      </c>
      <c r="B530" s="22" t="s">
        <v>1204</v>
      </c>
      <c r="C530" s="22" t="s">
        <v>1205</v>
      </c>
      <c r="D530" s="22" t="s">
        <v>913</v>
      </c>
      <c r="E530" s="22"/>
      <c r="F530" s="23" t="s">
        <v>83</v>
      </c>
      <c r="G530" s="23" t="s">
        <v>55</v>
      </c>
      <c r="H530" s="23" t="s">
        <v>56</v>
      </c>
      <c r="I530" s="23" t="s">
        <v>84</v>
      </c>
      <c r="J530" s="15">
        <v>43.02</v>
      </c>
      <c r="K530" s="15">
        <v>25</v>
      </c>
      <c r="L530" s="15">
        <v>1.7208000000000001</v>
      </c>
      <c r="M530" s="15">
        <v>100</v>
      </c>
      <c r="N530" s="15" t="s">
        <v>32</v>
      </c>
      <c r="O530" s="16">
        <f t="shared" ref="O530" si="527">+J530*M530</f>
        <v>4302</v>
      </c>
      <c r="P530" s="17">
        <v>63</v>
      </c>
      <c r="Q530" s="17">
        <f t="shared" ref="Q530" si="528">+J530*P530</f>
        <v>2710.26</v>
      </c>
      <c r="R530" s="17">
        <f>+O530-Q530</f>
        <v>1591.7399999999998</v>
      </c>
      <c r="S530" s="17">
        <f>+R530*1</f>
        <v>1591.7399999999998</v>
      </c>
      <c r="T530" s="17">
        <f>+R530-S530</f>
        <v>0</v>
      </c>
      <c r="U530" s="17">
        <f>+J530*57</f>
        <v>2452.1400000000003</v>
      </c>
      <c r="V530" s="20"/>
      <c r="W530" s="23" t="s">
        <v>51</v>
      </c>
      <c r="X530" s="23" t="s">
        <v>86</v>
      </c>
    </row>
    <row r="531" spans="1:24" x14ac:dyDescent="0.25">
      <c r="A531" s="21">
        <v>45217</v>
      </c>
      <c r="B531" s="22" t="s">
        <v>1171</v>
      </c>
      <c r="C531" s="22" t="s">
        <v>1206</v>
      </c>
      <c r="D531" s="22" t="s">
        <v>61</v>
      </c>
      <c r="E531" s="22"/>
      <c r="F531" s="23" t="s">
        <v>181</v>
      </c>
      <c r="G531" s="23" t="s">
        <v>29</v>
      </c>
      <c r="H531" s="23" t="s">
        <v>30</v>
      </c>
      <c r="I531" s="23" t="s">
        <v>31</v>
      </c>
      <c r="J531" s="15">
        <v>43.78</v>
      </c>
      <c r="K531" s="15">
        <v>29</v>
      </c>
      <c r="L531" s="15">
        <v>1.509655172413793</v>
      </c>
      <c r="M531" s="15">
        <v>83</v>
      </c>
      <c r="N531" s="15" t="s">
        <v>32</v>
      </c>
      <c r="O531" s="16">
        <f>J531*M531</f>
        <v>3633.7400000000002</v>
      </c>
      <c r="P531" s="17">
        <v>40</v>
      </c>
      <c r="Q531" s="17">
        <f>J531*P531</f>
        <v>1751.2</v>
      </c>
      <c r="R531" s="17">
        <f>O531-Q531</f>
        <v>1882.5400000000002</v>
      </c>
      <c r="S531" s="17">
        <f t="shared" ref="S531" si="529">R531*1</f>
        <v>1882.5400000000002</v>
      </c>
      <c r="T531" s="17">
        <f>R531-S531</f>
        <v>0</v>
      </c>
      <c r="U531" s="17">
        <f>J531*36</f>
        <v>1576.08</v>
      </c>
      <c r="V531" s="20"/>
      <c r="W531" s="23" t="s">
        <v>58</v>
      </c>
      <c r="X531" s="23" t="s">
        <v>182</v>
      </c>
    </row>
    <row r="532" spans="1:24" x14ac:dyDescent="0.25">
      <c r="A532" s="21">
        <v>45217</v>
      </c>
      <c r="B532" s="22" t="s">
        <v>484</v>
      </c>
      <c r="C532" s="22" t="s">
        <v>1207</v>
      </c>
      <c r="D532" s="22" t="s">
        <v>109</v>
      </c>
      <c r="E532" s="22">
        <v>3014</v>
      </c>
      <c r="F532" s="23" t="s">
        <v>51</v>
      </c>
      <c r="G532" s="23" t="s">
        <v>29</v>
      </c>
      <c r="H532" s="23" t="s">
        <v>288</v>
      </c>
      <c r="I532" s="23" t="s">
        <v>289</v>
      </c>
      <c r="J532" s="15">
        <v>34.94</v>
      </c>
      <c r="K532" s="15">
        <v>25</v>
      </c>
      <c r="L532" s="15">
        <v>1.3976</v>
      </c>
      <c r="M532" s="15" t="s">
        <v>32</v>
      </c>
      <c r="N532" s="15">
        <v>68</v>
      </c>
      <c r="O532" s="16">
        <f>K532*N532</f>
        <v>1700</v>
      </c>
      <c r="P532" s="17">
        <v>0</v>
      </c>
      <c r="Q532" s="17">
        <f>K532*P532</f>
        <v>0</v>
      </c>
      <c r="R532" s="17">
        <f>O532-Q532</f>
        <v>1700</v>
      </c>
      <c r="S532" s="17">
        <f>R532*0</f>
        <v>0</v>
      </c>
      <c r="T532" s="17">
        <f>R532-S532</f>
        <v>1700</v>
      </c>
      <c r="U532" s="17"/>
      <c r="V532" s="20"/>
      <c r="W532" s="23"/>
      <c r="X532" s="23" t="s">
        <v>33</v>
      </c>
    </row>
    <row r="533" spans="1:24" x14ac:dyDescent="0.25">
      <c r="A533" s="21">
        <v>45217</v>
      </c>
      <c r="B533" s="22" t="s">
        <v>1208</v>
      </c>
      <c r="C533" s="22" t="s">
        <v>1209</v>
      </c>
      <c r="D533" s="22" t="s">
        <v>1017</v>
      </c>
      <c r="E533" s="22" t="s">
        <v>27</v>
      </c>
      <c r="F533" s="23" t="s">
        <v>28</v>
      </c>
      <c r="G533" s="23" t="s">
        <v>49</v>
      </c>
      <c r="H533" s="23" t="s">
        <v>49</v>
      </c>
      <c r="I533" s="23" t="s">
        <v>50</v>
      </c>
      <c r="J533" s="15">
        <v>16.7</v>
      </c>
      <c r="K533" s="15">
        <v>10</v>
      </c>
      <c r="L533" s="15">
        <v>1.67</v>
      </c>
      <c r="M533" s="15">
        <f>15/1.2</f>
        <v>12.5</v>
      </c>
      <c r="N533" s="15" t="s">
        <v>32</v>
      </c>
      <c r="O533" s="16">
        <f t="shared" ref="O533" si="530">+J533*M533</f>
        <v>208.75</v>
      </c>
      <c r="P533" s="17">
        <v>0</v>
      </c>
      <c r="Q533" s="17">
        <f t="shared" ref="Q533" si="531">+J533*P533</f>
        <v>0</v>
      </c>
      <c r="R533" s="17">
        <f t="shared" ref="R533" si="532">+O533-Q533</f>
        <v>208.75</v>
      </c>
      <c r="S533" s="17">
        <f t="shared" ref="S533" si="533">+R533*1</f>
        <v>208.75</v>
      </c>
      <c r="T533" s="17">
        <f>+R533-S533</f>
        <v>0</v>
      </c>
      <c r="U533" s="17"/>
      <c r="V533" s="20"/>
      <c r="W533" s="23"/>
      <c r="X533" s="23" t="s">
        <v>33</v>
      </c>
    </row>
    <row r="534" spans="1:24" x14ac:dyDescent="0.25">
      <c r="A534" s="21">
        <v>45217</v>
      </c>
      <c r="B534" s="22" t="s">
        <v>1210</v>
      </c>
      <c r="C534" s="22" t="s">
        <v>1211</v>
      </c>
      <c r="D534" s="22" t="s">
        <v>42</v>
      </c>
      <c r="E534" s="22">
        <v>727</v>
      </c>
      <c r="F534" s="23" t="s">
        <v>45</v>
      </c>
      <c r="G534" s="23" t="s">
        <v>29</v>
      </c>
      <c r="H534" s="23" t="s">
        <v>38</v>
      </c>
      <c r="I534" s="23" t="s">
        <v>39</v>
      </c>
      <c r="J534" s="15">
        <v>44.02</v>
      </c>
      <c r="K534" s="15">
        <v>25</v>
      </c>
      <c r="L534" s="15">
        <v>1.7607999999999999</v>
      </c>
      <c r="M534" s="15" t="s">
        <v>32</v>
      </c>
      <c r="N534" s="15">
        <v>70</v>
      </c>
      <c r="O534" s="17">
        <f>K534*N534</f>
        <v>1750</v>
      </c>
      <c r="P534" s="17">
        <v>0</v>
      </c>
      <c r="Q534" s="17">
        <f>J534*P534</f>
        <v>0</v>
      </c>
      <c r="R534" s="17">
        <f>+O534-Q534</f>
        <v>1750</v>
      </c>
      <c r="S534" s="17">
        <f>R534*0</f>
        <v>0</v>
      </c>
      <c r="T534" s="17">
        <f t="shared" ref="T534" si="534">R534-S534</f>
        <v>1750</v>
      </c>
      <c r="U534" s="20"/>
      <c r="V534" s="20"/>
      <c r="W534" s="23"/>
      <c r="X534" s="23" t="s">
        <v>33</v>
      </c>
    </row>
    <row r="535" spans="1:24" x14ac:dyDescent="0.25">
      <c r="A535" s="21">
        <v>45217</v>
      </c>
      <c r="B535" s="22" t="s">
        <v>1212</v>
      </c>
      <c r="C535" s="22" t="s">
        <v>1213</v>
      </c>
      <c r="D535" s="22" t="s">
        <v>754</v>
      </c>
      <c r="E535" s="22" t="s">
        <v>27</v>
      </c>
      <c r="F535" s="23" t="s">
        <v>28</v>
      </c>
      <c r="G535" s="23" t="s">
        <v>29</v>
      </c>
      <c r="H535" s="23" t="s">
        <v>43</v>
      </c>
      <c r="I535" s="23" t="s">
        <v>44</v>
      </c>
      <c r="J535" s="15">
        <v>38.4</v>
      </c>
      <c r="K535" s="15">
        <v>25</v>
      </c>
      <c r="L535" s="15">
        <v>1.536</v>
      </c>
      <c r="M535" s="15">
        <f>46/1.2</f>
        <v>38.333333333333336</v>
      </c>
      <c r="N535" s="15" t="s">
        <v>32</v>
      </c>
      <c r="O535" s="16">
        <f t="shared" ref="O535" si="535">+J535*M535</f>
        <v>1472</v>
      </c>
      <c r="P535" s="17">
        <v>0</v>
      </c>
      <c r="Q535" s="17">
        <f t="shared" ref="Q535" si="536">+J535*P535</f>
        <v>0</v>
      </c>
      <c r="R535" s="17">
        <f t="shared" ref="R535" si="537">+O535-Q535</f>
        <v>1472</v>
      </c>
      <c r="S535" s="17">
        <f>+R535*1</f>
        <v>1472</v>
      </c>
      <c r="T535" s="17">
        <f>+R535-S535</f>
        <v>0</v>
      </c>
      <c r="U535" s="17"/>
      <c r="V535" s="20"/>
      <c r="W535" s="23" t="s">
        <v>755</v>
      </c>
      <c r="X535" s="23" t="s">
        <v>33</v>
      </c>
    </row>
    <row r="536" spans="1:24" x14ac:dyDescent="0.25">
      <c r="A536" s="21">
        <v>45217</v>
      </c>
      <c r="B536" s="22" t="s">
        <v>1214</v>
      </c>
      <c r="C536" s="22" t="s">
        <v>1215</v>
      </c>
      <c r="D536" s="22" t="s">
        <v>82</v>
      </c>
      <c r="E536" s="22">
        <v>1699</v>
      </c>
      <c r="F536" s="23" t="s">
        <v>85</v>
      </c>
      <c r="G536" s="23" t="s">
        <v>29</v>
      </c>
      <c r="H536" s="23" t="s">
        <v>43</v>
      </c>
      <c r="I536" s="23" t="s">
        <v>44</v>
      </c>
      <c r="J536" s="15">
        <v>38.68</v>
      </c>
      <c r="K536" s="15">
        <v>25</v>
      </c>
      <c r="L536" s="15">
        <v>1.5471999999999999</v>
      </c>
      <c r="M536" s="15" t="s">
        <v>32</v>
      </c>
      <c r="N536" s="15">
        <v>70</v>
      </c>
      <c r="O536" s="16">
        <f>+K536*N536</f>
        <v>1750</v>
      </c>
      <c r="P536" s="17">
        <v>0</v>
      </c>
      <c r="Q536" s="17">
        <f>+K536*P536</f>
        <v>0</v>
      </c>
      <c r="R536" s="17">
        <f>+O536-Q536</f>
        <v>1750</v>
      </c>
      <c r="S536" s="17">
        <f>+R536*0</f>
        <v>0</v>
      </c>
      <c r="T536" s="17">
        <f>+R536-S536</f>
        <v>1750</v>
      </c>
      <c r="U536" s="17"/>
      <c r="V536" s="20"/>
      <c r="W536" s="23"/>
      <c r="X536" s="23" t="s">
        <v>33</v>
      </c>
    </row>
    <row r="537" spans="1:24" x14ac:dyDescent="0.25">
      <c r="A537" s="21">
        <v>45217</v>
      </c>
      <c r="B537" s="22" t="s">
        <v>1216</v>
      </c>
      <c r="C537" s="22" t="s">
        <v>1217</v>
      </c>
      <c r="D537" s="22" t="s">
        <v>1017</v>
      </c>
      <c r="E537" s="22" t="s">
        <v>27</v>
      </c>
      <c r="F537" s="23" t="s">
        <v>28</v>
      </c>
      <c r="G537" s="23" t="s">
        <v>29</v>
      </c>
      <c r="H537" s="23" t="s">
        <v>38</v>
      </c>
      <c r="I537" s="23" t="s">
        <v>39</v>
      </c>
      <c r="J537" s="15">
        <v>18.18</v>
      </c>
      <c r="K537" s="15">
        <v>11</v>
      </c>
      <c r="L537" s="15">
        <v>1.652727272727273</v>
      </c>
      <c r="M537" s="15">
        <v>45</v>
      </c>
      <c r="N537" s="15" t="s">
        <v>75</v>
      </c>
      <c r="O537" s="17">
        <f>+J537*M537</f>
        <v>818.1</v>
      </c>
      <c r="P537" s="17">
        <v>0</v>
      </c>
      <c r="Q537" s="17">
        <f>+J537*P537</f>
        <v>0</v>
      </c>
      <c r="R537" s="17">
        <f>+O537-Q537</f>
        <v>818.1</v>
      </c>
      <c r="S537" s="17">
        <f>R537*0</f>
        <v>0</v>
      </c>
      <c r="T537" s="17">
        <f t="shared" ref="T537:T543" si="538">R537-S537</f>
        <v>818.1</v>
      </c>
      <c r="U537" s="20"/>
      <c r="V537" s="20"/>
      <c r="W537" s="23"/>
      <c r="X537" s="23" t="s">
        <v>33</v>
      </c>
    </row>
    <row r="538" spans="1:24" x14ac:dyDescent="0.25">
      <c r="A538" s="21">
        <v>45217</v>
      </c>
      <c r="B538" s="22" t="s">
        <v>1218</v>
      </c>
      <c r="C538" s="22" t="s">
        <v>1219</v>
      </c>
      <c r="D538" s="22" t="s">
        <v>121</v>
      </c>
      <c r="E538" s="22">
        <v>382</v>
      </c>
      <c r="F538" s="23" t="s">
        <v>37</v>
      </c>
      <c r="G538" s="23" t="s">
        <v>29</v>
      </c>
      <c r="H538" s="23" t="s">
        <v>43</v>
      </c>
      <c r="I538" s="23" t="s">
        <v>44</v>
      </c>
      <c r="J538" s="15">
        <v>37.479999999999997</v>
      </c>
      <c r="K538" s="15">
        <v>25</v>
      </c>
      <c r="L538" s="15">
        <v>1.4992000000000001</v>
      </c>
      <c r="M538" s="15">
        <v>46</v>
      </c>
      <c r="N538" s="15" t="s">
        <v>32</v>
      </c>
      <c r="O538" s="17">
        <f>J538*M538</f>
        <v>1724.08</v>
      </c>
      <c r="P538" s="17">
        <v>0</v>
      </c>
      <c r="Q538" s="17">
        <f>J538*P538</f>
        <v>0</v>
      </c>
      <c r="R538" s="17">
        <f t="shared" ref="R538:R543" si="539">O538-Q538</f>
        <v>1724.08</v>
      </c>
      <c r="S538" s="17">
        <f>R538*1</f>
        <v>1724.08</v>
      </c>
      <c r="T538" s="17">
        <f t="shared" si="538"/>
        <v>0</v>
      </c>
      <c r="U538" s="17"/>
      <c r="V538" s="20"/>
      <c r="W538" s="23"/>
      <c r="X538" s="23" t="s">
        <v>33</v>
      </c>
    </row>
    <row r="539" spans="1:24" x14ac:dyDescent="0.25">
      <c r="A539" s="21">
        <v>45217</v>
      </c>
      <c r="B539" s="22" t="s">
        <v>1220</v>
      </c>
      <c r="C539" s="22" t="s">
        <v>1221</v>
      </c>
      <c r="D539" s="22" t="s">
        <v>171</v>
      </c>
      <c r="E539" s="22"/>
      <c r="F539" s="23" t="s">
        <v>181</v>
      </c>
      <c r="G539" s="23" t="s">
        <v>29</v>
      </c>
      <c r="H539" s="23" t="s">
        <v>43</v>
      </c>
      <c r="I539" s="23" t="s">
        <v>44</v>
      </c>
      <c r="J539" s="15">
        <v>42.04</v>
      </c>
      <c r="K539" s="15">
        <v>29</v>
      </c>
      <c r="L539" s="15">
        <v>1.4496551724137929</v>
      </c>
      <c r="M539" s="15">
        <v>91</v>
      </c>
      <c r="N539" s="15" t="s">
        <v>32</v>
      </c>
      <c r="O539" s="16">
        <f>J539*M539</f>
        <v>3825.64</v>
      </c>
      <c r="P539" s="17">
        <v>40</v>
      </c>
      <c r="Q539" s="17">
        <f>J539*P539</f>
        <v>1681.6</v>
      </c>
      <c r="R539" s="17">
        <f t="shared" si="539"/>
        <v>2144.04</v>
      </c>
      <c r="S539" s="17">
        <f t="shared" ref="S539" si="540">R539*1</f>
        <v>2144.04</v>
      </c>
      <c r="T539" s="17">
        <f t="shared" si="538"/>
        <v>0</v>
      </c>
      <c r="U539" s="17">
        <f>J539*36</f>
        <v>1513.44</v>
      </c>
      <c r="V539" s="20"/>
      <c r="W539" s="23" t="s">
        <v>58</v>
      </c>
      <c r="X539" s="23" t="s">
        <v>182</v>
      </c>
    </row>
    <row r="540" spans="1:24" x14ac:dyDescent="0.25">
      <c r="A540" s="21">
        <v>45217</v>
      </c>
      <c r="B540" s="22" t="s">
        <v>1222</v>
      </c>
      <c r="C540" s="22" t="s">
        <v>1223</v>
      </c>
      <c r="D540" s="22" t="s">
        <v>48</v>
      </c>
      <c r="E540" s="22">
        <v>3015</v>
      </c>
      <c r="F540" s="23" t="s">
        <v>51</v>
      </c>
      <c r="G540" s="23" t="s">
        <v>29</v>
      </c>
      <c r="H540" s="23" t="s">
        <v>38</v>
      </c>
      <c r="I540" s="23" t="s">
        <v>39</v>
      </c>
      <c r="J540" s="15">
        <v>43.68</v>
      </c>
      <c r="K540" s="15">
        <v>25</v>
      </c>
      <c r="L540" s="15">
        <v>1.7472000000000001</v>
      </c>
      <c r="M540" s="15" t="s">
        <v>32</v>
      </c>
      <c r="N540" s="15">
        <v>68</v>
      </c>
      <c r="O540" s="16">
        <f>K540*N540</f>
        <v>1700</v>
      </c>
      <c r="P540" s="17">
        <v>0</v>
      </c>
      <c r="Q540" s="17">
        <f>K540*P540</f>
        <v>0</v>
      </c>
      <c r="R540" s="17">
        <f t="shared" si="539"/>
        <v>1700</v>
      </c>
      <c r="S540" s="17">
        <f>R540*0</f>
        <v>0</v>
      </c>
      <c r="T540" s="17">
        <f t="shared" si="538"/>
        <v>1700</v>
      </c>
      <c r="U540" s="17"/>
      <c r="V540" s="20"/>
      <c r="W540" s="23"/>
      <c r="X540" s="23" t="s">
        <v>33</v>
      </c>
    </row>
    <row r="541" spans="1:24" x14ac:dyDescent="0.25">
      <c r="A541" s="21">
        <v>45217</v>
      </c>
      <c r="B541" s="22" t="s">
        <v>1224</v>
      </c>
      <c r="C541" s="22" t="s">
        <v>1225</v>
      </c>
      <c r="D541" s="22" t="s">
        <v>68</v>
      </c>
      <c r="E541" s="22">
        <v>3016</v>
      </c>
      <c r="F541" s="23" t="s">
        <v>51</v>
      </c>
      <c r="G541" s="23" t="s">
        <v>29</v>
      </c>
      <c r="H541" s="23" t="s">
        <v>38</v>
      </c>
      <c r="I541" s="23" t="s">
        <v>39</v>
      </c>
      <c r="J541" s="15">
        <v>42.66</v>
      </c>
      <c r="K541" s="15">
        <v>25</v>
      </c>
      <c r="L541" s="15">
        <v>1.7063999999999999</v>
      </c>
      <c r="M541" s="15" t="s">
        <v>32</v>
      </c>
      <c r="N541" s="15">
        <v>68</v>
      </c>
      <c r="O541" s="16">
        <f>K541*N541</f>
        <v>1700</v>
      </c>
      <c r="P541" s="17">
        <v>0</v>
      </c>
      <c r="Q541" s="17">
        <f>K541*P541</f>
        <v>0</v>
      </c>
      <c r="R541" s="17">
        <f t="shared" si="539"/>
        <v>1700</v>
      </c>
      <c r="S541" s="17">
        <f>R541*0</f>
        <v>0</v>
      </c>
      <c r="T541" s="17">
        <f t="shared" si="538"/>
        <v>1700</v>
      </c>
      <c r="U541" s="17"/>
      <c r="V541" s="20"/>
      <c r="W541" s="23"/>
      <c r="X541" s="23" t="s">
        <v>33</v>
      </c>
    </row>
    <row r="542" spans="1:24" x14ac:dyDescent="0.25">
      <c r="A542" s="21">
        <v>45217</v>
      </c>
      <c r="B542" s="22" t="s">
        <v>1226</v>
      </c>
      <c r="C542" s="22" t="s">
        <v>1227</v>
      </c>
      <c r="D542" s="22" t="s">
        <v>71</v>
      </c>
      <c r="E542" s="22">
        <v>3017</v>
      </c>
      <c r="F542" s="23" t="s">
        <v>51</v>
      </c>
      <c r="G542" s="23" t="s">
        <v>29</v>
      </c>
      <c r="H542" s="23" t="s">
        <v>38</v>
      </c>
      <c r="I542" s="23" t="s">
        <v>39</v>
      </c>
      <c r="J542" s="15">
        <v>43.22</v>
      </c>
      <c r="K542" s="15">
        <v>25</v>
      </c>
      <c r="L542" s="15">
        <v>1.7287999999999999</v>
      </c>
      <c r="M542" s="15" t="s">
        <v>32</v>
      </c>
      <c r="N542" s="15">
        <v>68</v>
      </c>
      <c r="O542" s="16">
        <f>K542*N542</f>
        <v>1700</v>
      </c>
      <c r="P542" s="17">
        <v>0</v>
      </c>
      <c r="Q542" s="17">
        <f>K542*P542</f>
        <v>0</v>
      </c>
      <c r="R542" s="17">
        <f t="shared" si="539"/>
        <v>1700</v>
      </c>
      <c r="S542" s="17">
        <f>R542*0</f>
        <v>0</v>
      </c>
      <c r="T542" s="17">
        <f t="shared" si="538"/>
        <v>1700</v>
      </c>
      <c r="U542" s="17"/>
      <c r="V542" s="20"/>
      <c r="W542" s="23"/>
      <c r="X542" s="23" t="s">
        <v>33</v>
      </c>
    </row>
    <row r="543" spans="1:24" x14ac:dyDescent="0.25">
      <c r="A543" s="21">
        <v>45217</v>
      </c>
      <c r="B543" s="22" t="s">
        <v>1228</v>
      </c>
      <c r="C543" s="22" t="s">
        <v>1229</v>
      </c>
      <c r="D543" s="22" t="s">
        <v>109</v>
      </c>
      <c r="E543" s="22">
        <v>3018</v>
      </c>
      <c r="F543" s="23" t="s">
        <v>51</v>
      </c>
      <c r="G543" s="23" t="s">
        <v>29</v>
      </c>
      <c r="H543" s="23" t="s">
        <v>43</v>
      </c>
      <c r="I543" s="23" t="s">
        <v>44</v>
      </c>
      <c r="J543" s="15">
        <v>37.46</v>
      </c>
      <c r="K543" s="15">
        <v>25</v>
      </c>
      <c r="L543" s="15">
        <v>1.4984</v>
      </c>
      <c r="M543" s="15" t="s">
        <v>32</v>
      </c>
      <c r="N543" s="15">
        <v>68</v>
      </c>
      <c r="O543" s="16">
        <f>K543*N543</f>
        <v>1700</v>
      </c>
      <c r="P543" s="17">
        <v>0</v>
      </c>
      <c r="Q543" s="17">
        <f>K543*P543</f>
        <v>0</v>
      </c>
      <c r="R543" s="17">
        <f t="shared" si="539"/>
        <v>1700</v>
      </c>
      <c r="S543" s="17">
        <f>R543*0</f>
        <v>0</v>
      </c>
      <c r="T543" s="17">
        <f t="shared" si="538"/>
        <v>1700</v>
      </c>
      <c r="U543" s="17"/>
      <c r="V543" s="20"/>
      <c r="W543" s="23"/>
      <c r="X543" s="23" t="s">
        <v>33</v>
      </c>
    </row>
    <row r="544" spans="1:24" x14ac:dyDescent="0.25">
      <c r="A544" s="21">
        <v>45217</v>
      </c>
      <c r="B544" s="22" t="s">
        <v>1230</v>
      </c>
      <c r="C544" s="22" t="s">
        <v>1231</v>
      </c>
      <c r="D544" s="22" t="s">
        <v>1127</v>
      </c>
      <c r="E544" s="22" t="s">
        <v>27</v>
      </c>
      <c r="F544" s="23" t="s">
        <v>28</v>
      </c>
      <c r="G544" s="23" t="s">
        <v>49</v>
      </c>
      <c r="H544" s="23" t="s">
        <v>49</v>
      </c>
      <c r="I544" s="23" t="s">
        <v>50</v>
      </c>
      <c r="J544" s="15">
        <v>39.979999999999997</v>
      </c>
      <c r="K544" s="15">
        <v>25</v>
      </c>
      <c r="L544" s="15">
        <v>1.5992</v>
      </c>
      <c r="M544" s="15">
        <f>15/1.2</f>
        <v>12.5</v>
      </c>
      <c r="N544" s="15" t="s">
        <v>32</v>
      </c>
      <c r="O544" s="16">
        <f t="shared" ref="O544:O546" si="541">+J544*M544</f>
        <v>499.74999999999994</v>
      </c>
      <c r="P544" s="17">
        <v>0</v>
      </c>
      <c r="Q544" s="17">
        <f t="shared" ref="Q544:Q546" si="542">+J544*P544</f>
        <v>0</v>
      </c>
      <c r="R544" s="17">
        <f t="shared" ref="R544:R546" si="543">+O544-Q544</f>
        <v>499.74999999999994</v>
      </c>
      <c r="S544" s="17">
        <f t="shared" ref="S544" si="544">+R544*1</f>
        <v>499.74999999999994</v>
      </c>
      <c r="T544" s="17">
        <f>+R544-S544</f>
        <v>0</v>
      </c>
      <c r="U544" s="17"/>
      <c r="V544" s="20"/>
      <c r="W544" s="23"/>
      <c r="X544" s="23" t="s">
        <v>33</v>
      </c>
    </row>
    <row r="545" spans="1:24" x14ac:dyDescent="0.25">
      <c r="A545" s="21">
        <v>45217</v>
      </c>
      <c r="B545" s="22" t="s">
        <v>1232</v>
      </c>
      <c r="C545" s="22" t="s">
        <v>1233</v>
      </c>
      <c r="D545" s="22" t="s">
        <v>754</v>
      </c>
      <c r="E545" s="22" t="s">
        <v>27</v>
      </c>
      <c r="F545" s="23" t="s">
        <v>28</v>
      </c>
      <c r="G545" s="23" t="s">
        <v>29</v>
      </c>
      <c r="H545" s="23" t="s">
        <v>43</v>
      </c>
      <c r="I545" s="23" t="s">
        <v>44</v>
      </c>
      <c r="J545" s="15">
        <v>38.78</v>
      </c>
      <c r="K545" s="15">
        <v>25</v>
      </c>
      <c r="L545" s="15">
        <v>1.5511999999999999</v>
      </c>
      <c r="M545" s="15">
        <f>46/1.2</f>
        <v>38.333333333333336</v>
      </c>
      <c r="N545" s="15" t="s">
        <v>32</v>
      </c>
      <c r="O545" s="16">
        <f t="shared" si="541"/>
        <v>1486.5666666666668</v>
      </c>
      <c r="P545" s="17">
        <v>0</v>
      </c>
      <c r="Q545" s="17">
        <f t="shared" si="542"/>
        <v>0</v>
      </c>
      <c r="R545" s="17">
        <f t="shared" si="543"/>
        <v>1486.5666666666668</v>
      </c>
      <c r="S545" s="17">
        <f>+R545*1</f>
        <v>1486.5666666666668</v>
      </c>
      <c r="T545" s="17">
        <f>+R545-S545</f>
        <v>0</v>
      </c>
      <c r="U545" s="20"/>
      <c r="V545" s="20"/>
      <c r="W545" s="23" t="s">
        <v>755</v>
      </c>
      <c r="X545" s="23" t="s">
        <v>33</v>
      </c>
    </row>
    <row r="546" spans="1:24" x14ac:dyDescent="0.25">
      <c r="A546" s="21">
        <v>45217</v>
      </c>
      <c r="B546" s="22" t="s">
        <v>516</v>
      </c>
      <c r="C546" s="22" t="s">
        <v>1234</v>
      </c>
      <c r="D546" s="22" t="s">
        <v>95</v>
      </c>
      <c r="E546" s="22" t="s">
        <v>27</v>
      </c>
      <c r="F546" s="23" t="s">
        <v>28</v>
      </c>
      <c r="G546" s="23" t="s">
        <v>49</v>
      </c>
      <c r="H546" s="23" t="s">
        <v>49</v>
      </c>
      <c r="I546" s="23" t="s">
        <v>50</v>
      </c>
      <c r="J546" s="15">
        <v>10.220000000000001</v>
      </c>
      <c r="K546" s="15">
        <v>6</v>
      </c>
      <c r="L546" s="15">
        <v>1.7033333333333329</v>
      </c>
      <c r="M546" s="15">
        <f>15/1.2</f>
        <v>12.5</v>
      </c>
      <c r="N546" s="15" t="s">
        <v>32</v>
      </c>
      <c r="O546" s="16">
        <f t="shared" si="541"/>
        <v>127.75000000000001</v>
      </c>
      <c r="P546" s="17">
        <v>0</v>
      </c>
      <c r="Q546" s="17">
        <f t="shared" si="542"/>
        <v>0</v>
      </c>
      <c r="R546" s="17">
        <f t="shared" si="543"/>
        <v>127.75000000000001</v>
      </c>
      <c r="S546" s="17">
        <f t="shared" ref="S546" si="545">+R546*1</f>
        <v>127.75000000000001</v>
      </c>
      <c r="T546" s="17">
        <f>+R546-S546</f>
        <v>0</v>
      </c>
      <c r="U546" s="20"/>
      <c r="V546" s="20"/>
      <c r="W546" s="23"/>
      <c r="X546" s="23" t="s">
        <v>33</v>
      </c>
    </row>
    <row r="547" spans="1:24" x14ac:dyDescent="0.25">
      <c r="A547" s="21">
        <v>45217</v>
      </c>
      <c r="B547" s="22" t="s">
        <v>1235</v>
      </c>
      <c r="C547" s="22" t="s">
        <v>1236</v>
      </c>
      <c r="D547" s="22" t="s">
        <v>862</v>
      </c>
      <c r="E547" s="22">
        <v>1914</v>
      </c>
      <c r="F547" s="23" t="s">
        <v>774</v>
      </c>
      <c r="G547" s="23" t="s">
        <v>55</v>
      </c>
      <c r="H547" s="23" t="s">
        <v>619</v>
      </c>
      <c r="I547" s="23" t="s">
        <v>1237</v>
      </c>
      <c r="J547" s="15">
        <v>39.4</v>
      </c>
      <c r="K547" s="15">
        <v>25</v>
      </c>
      <c r="L547" s="15">
        <v>1.5760000000000001</v>
      </c>
      <c r="M547" s="15">
        <v>35</v>
      </c>
      <c r="N547" s="15" t="s">
        <v>32</v>
      </c>
      <c r="O547" s="17">
        <f>J547*M547</f>
        <v>1379</v>
      </c>
      <c r="P547" s="17">
        <v>0</v>
      </c>
      <c r="Q547" s="17">
        <f>J547*P547</f>
        <v>0</v>
      </c>
      <c r="R547" s="17">
        <f>O547-Q547</f>
        <v>1379</v>
      </c>
      <c r="S547" s="17">
        <f>R547*0</f>
        <v>0</v>
      </c>
      <c r="T547" s="17">
        <f>R547-S547</f>
        <v>1379</v>
      </c>
      <c r="U547" s="17"/>
      <c r="V547" s="20"/>
      <c r="W547" s="23"/>
      <c r="X547" s="23" t="s">
        <v>33</v>
      </c>
    </row>
    <row r="548" spans="1:24" x14ac:dyDescent="0.25">
      <c r="A548" s="21">
        <v>45218</v>
      </c>
      <c r="B548" s="22" t="s">
        <v>1238</v>
      </c>
      <c r="C548" s="22" t="s">
        <v>1239</v>
      </c>
      <c r="D548" s="22" t="s">
        <v>48</v>
      </c>
      <c r="E548" s="22">
        <v>3019</v>
      </c>
      <c r="F548" s="23" t="s">
        <v>51</v>
      </c>
      <c r="G548" s="23" t="s">
        <v>49</v>
      </c>
      <c r="H548" s="23" t="s">
        <v>49</v>
      </c>
      <c r="I548" s="23" t="s">
        <v>50</v>
      </c>
      <c r="J548" s="15">
        <v>35.86</v>
      </c>
      <c r="K548" s="15">
        <v>25</v>
      </c>
      <c r="L548" s="15">
        <v>1.4343999999999999</v>
      </c>
      <c r="M548" s="15" t="s">
        <v>32</v>
      </c>
      <c r="N548" s="15">
        <v>25</v>
      </c>
      <c r="O548" s="16">
        <f>K548*N548</f>
        <v>625</v>
      </c>
      <c r="P548" s="17">
        <v>0</v>
      </c>
      <c r="Q548" s="17">
        <f>K548*P548</f>
        <v>0</v>
      </c>
      <c r="R548" s="17">
        <f t="shared" ref="R548" si="546">O548-Q548</f>
        <v>625</v>
      </c>
      <c r="S548" s="17">
        <f>R548*0</f>
        <v>0</v>
      </c>
      <c r="T548" s="17">
        <f t="shared" ref="T548" si="547">R548-S548</f>
        <v>625</v>
      </c>
      <c r="U548" s="17"/>
      <c r="V548" s="20"/>
      <c r="W548" s="23"/>
      <c r="X548" s="23" t="s">
        <v>33</v>
      </c>
    </row>
    <row r="549" spans="1:24" x14ac:dyDescent="0.25">
      <c r="A549" s="21">
        <v>45218</v>
      </c>
      <c r="B549" s="22" t="s">
        <v>1240</v>
      </c>
      <c r="C549" s="22" t="s">
        <v>1241</v>
      </c>
      <c r="D549" s="22" t="s">
        <v>105</v>
      </c>
      <c r="E549" s="22">
        <v>378</v>
      </c>
      <c r="F549" s="23" t="s">
        <v>106</v>
      </c>
      <c r="G549" s="23" t="s">
        <v>29</v>
      </c>
      <c r="H549" s="23" t="s">
        <v>43</v>
      </c>
      <c r="I549" s="23" t="s">
        <v>44</v>
      </c>
      <c r="J549" s="15">
        <v>38.979999999999997</v>
      </c>
      <c r="K549" s="15">
        <v>25</v>
      </c>
      <c r="L549" s="15">
        <v>1.5591999999999999</v>
      </c>
      <c r="M549" s="15" t="s">
        <v>32</v>
      </c>
      <c r="N549" s="15">
        <v>71</v>
      </c>
      <c r="O549" s="16">
        <f t="shared" ref="O549:O550" si="548">+K549*N549</f>
        <v>1775</v>
      </c>
      <c r="P549" s="17">
        <v>0</v>
      </c>
      <c r="Q549" s="17">
        <f t="shared" ref="Q549:Q550" si="549">+K549*P549</f>
        <v>0</v>
      </c>
      <c r="R549" s="17">
        <f t="shared" ref="R549:R550" si="550">+O549-Q549</f>
        <v>1775</v>
      </c>
      <c r="S549" s="17">
        <f>+R549*0</f>
        <v>0</v>
      </c>
      <c r="T549" s="17">
        <f t="shared" ref="T549:T550" si="551">+R549-S549</f>
        <v>1775</v>
      </c>
      <c r="U549" s="17"/>
      <c r="V549" s="20"/>
      <c r="W549" s="23"/>
      <c r="X549" s="23" t="s">
        <v>33</v>
      </c>
    </row>
    <row r="550" spans="1:24" x14ac:dyDescent="0.25">
      <c r="A550" s="21">
        <v>45218</v>
      </c>
      <c r="B550" s="22" t="s">
        <v>1242</v>
      </c>
      <c r="C550" s="22" t="s">
        <v>1243</v>
      </c>
      <c r="D550" s="22" t="s">
        <v>118</v>
      </c>
      <c r="E550" s="22">
        <v>385</v>
      </c>
      <c r="F550" s="23" t="s">
        <v>106</v>
      </c>
      <c r="G550" s="23" t="s">
        <v>29</v>
      </c>
      <c r="H550" s="23" t="s">
        <v>38</v>
      </c>
      <c r="I550" s="23" t="s">
        <v>39</v>
      </c>
      <c r="J550" s="15">
        <v>44.7</v>
      </c>
      <c r="K550" s="15">
        <v>25</v>
      </c>
      <c r="L550" s="15">
        <v>1.788</v>
      </c>
      <c r="M550" s="15" t="s">
        <v>32</v>
      </c>
      <c r="N550" s="15">
        <v>70</v>
      </c>
      <c r="O550" s="16">
        <f t="shared" si="548"/>
        <v>1750</v>
      </c>
      <c r="P550" s="17">
        <v>0</v>
      </c>
      <c r="Q550" s="17">
        <f t="shared" si="549"/>
        <v>0</v>
      </c>
      <c r="R550" s="17">
        <f t="shared" si="550"/>
        <v>1750</v>
      </c>
      <c r="S550" s="17">
        <f>+R550*0</f>
        <v>0</v>
      </c>
      <c r="T550" s="17">
        <f t="shared" si="551"/>
        <v>1750</v>
      </c>
      <c r="U550" s="20"/>
      <c r="V550" s="20"/>
      <c r="W550" s="23"/>
      <c r="X550" s="23" t="s">
        <v>33</v>
      </c>
    </row>
    <row r="551" spans="1:24" x14ac:dyDescent="0.25">
      <c r="A551" s="21">
        <v>45218</v>
      </c>
      <c r="B551" s="22" t="s">
        <v>1244</v>
      </c>
      <c r="C551" s="22" t="s">
        <v>1245</v>
      </c>
      <c r="D551" s="22" t="s">
        <v>1063</v>
      </c>
      <c r="E551" s="22">
        <v>157</v>
      </c>
      <c r="F551" s="23" t="s">
        <v>1064</v>
      </c>
      <c r="G551" s="23" t="s">
        <v>29</v>
      </c>
      <c r="H551" s="23" t="s">
        <v>38</v>
      </c>
      <c r="I551" s="23" t="s">
        <v>39</v>
      </c>
      <c r="J551" s="15">
        <v>10.3</v>
      </c>
      <c r="K551" s="15">
        <v>6</v>
      </c>
      <c r="L551" s="15">
        <v>1.716666666666667</v>
      </c>
      <c r="M551" s="15">
        <v>45</v>
      </c>
      <c r="N551" s="15" t="s">
        <v>32</v>
      </c>
      <c r="O551" s="16">
        <f>J551*M551</f>
        <v>463.50000000000006</v>
      </c>
      <c r="P551" s="17">
        <v>0</v>
      </c>
      <c r="Q551" s="17">
        <f>J551*P551</f>
        <v>0</v>
      </c>
      <c r="R551" s="17">
        <f>O551-Q551</f>
        <v>463.50000000000006</v>
      </c>
      <c r="S551" s="17">
        <f>R551*1</f>
        <v>463.50000000000006</v>
      </c>
      <c r="T551" s="17">
        <f>R551-S551</f>
        <v>0</v>
      </c>
      <c r="U551" s="17"/>
      <c r="V551" s="20"/>
      <c r="W551" s="23"/>
      <c r="X551" s="23" t="s">
        <v>33</v>
      </c>
    </row>
    <row r="552" spans="1:24" x14ac:dyDescent="0.25">
      <c r="A552" s="21">
        <v>45218</v>
      </c>
      <c r="B552" s="22" t="s">
        <v>1246</v>
      </c>
      <c r="C552" s="22" t="s">
        <v>1247</v>
      </c>
      <c r="D552" s="22" t="s">
        <v>128</v>
      </c>
      <c r="E552" s="22">
        <v>373</v>
      </c>
      <c r="F552" s="23" t="s">
        <v>106</v>
      </c>
      <c r="G552" s="23" t="s">
        <v>29</v>
      </c>
      <c r="H552" s="23" t="s">
        <v>38</v>
      </c>
      <c r="I552" s="23" t="s">
        <v>39</v>
      </c>
      <c r="J552" s="15">
        <v>44.38</v>
      </c>
      <c r="K552" s="15">
        <v>25</v>
      </c>
      <c r="L552" s="15">
        <v>1.7751999999999999</v>
      </c>
      <c r="M552" s="15" t="s">
        <v>32</v>
      </c>
      <c r="N552" s="15">
        <v>70</v>
      </c>
      <c r="O552" s="16">
        <f t="shared" ref="O552" si="552">+K552*N552</f>
        <v>1750</v>
      </c>
      <c r="P552" s="17">
        <v>0</v>
      </c>
      <c r="Q552" s="17">
        <f t="shared" ref="Q552" si="553">+K552*P552</f>
        <v>0</v>
      </c>
      <c r="R552" s="17">
        <f t="shared" ref="R552" si="554">+O552-Q552</f>
        <v>1750</v>
      </c>
      <c r="S552" s="17">
        <f>+R552*0</f>
        <v>0</v>
      </c>
      <c r="T552" s="17">
        <f t="shared" ref="T552" si="555">+R552-S552</f>
        <v>1750</v>
      </c>
      <c r="U552" s="17"/>
      <c r="V552" s="20"/>
      <c r="W552" s="23"/>
      <c r="X552" s="23" t="s">
        <v>33</v>
      </c>
    </row>
    <row r="553" spans="1:24" x14ac:dyDescent="0.25">
      <c r="A553" s="21">
        <v>45218</v>
      </c>
      <c r="B553" s="22" t="s">
        <v>1248</v>
      </c>
      <c r="C553" s="22" t="s">
        <v>1249</v>
      </c>
      <c r="D553" s="22" t="s">
        <v>1121</v>
      </c>
      <c r="E553" s="22">
        <v>1528</v>
      </c>
      <c r="F553" s="23" t="s">
        <v>1064</v>
      </c>
      <c r="G553" s="23" t="s">
        <v>29</v>
      </c>
      <c r="H553" s="23" t="s">
        <v>43</v>
      </c>
      <c r="I553" s="23" t="s">
        <v>44</v>
      </c>
      <c r="J553" s="15">
        <v>9.02</v>
      </c>
      <c r="K553" s="15">
        <v>6</v>
      </c>
      <c r="L553" s="15">
        <v>1.503333333333333</v>
      </c>
      <c r="M553" s="15">
        <v>47</v>
      </c>
      <c r="N553" s="15" t="s">
        <v>32</v>
      </c>
      <c r="O553" s="16">
        <f>J553*M553</f>
        <v>423.94</v>
      </c>
      <c r="P553" s="17">
        <v>0</v>
      </c>
      <c r="Q553" s="17">
        <f>J553*P553</f>
        <v>0</v>
      </c>
      <c r="R553" s="17">
        <f>O553-Q553</f>
        <v>423.94</v>
      </c>
      <c r="S553" s="17">
        <f>R553*1</f>
        <v>423.94</v>
      </c>
      <c r="T553" s="17">
        <f>R553-S553</f>
        <v>0</v>
      </c>
      <c r="U553" s="20"/>
      <c r="V553" s="20"/>
      <c r="W553" s="23"/>
      <c r="X553" s="23" t="s">
        <v>33</v>
      </c>
    </row>
    <row r="554" spans="1:24" x14ac:dyDescent="0.25">
      <c r="A554" s="21">
        <v>45218</v>
      </c>
      <c r="B554" s="22" t="s">
        <v>1250</v>
      </c>
      <c r="C554" s="22" t="s">
        <v>1251</v>
      </c>
      <c r="D554" s="22" t="s">
        <v>68</v>
      </c>
      <c r="E554" s="22">
        <v>3020</v>
      </c>
      <c r="F554" s="23" t="s">
        <v>51</v>
      </c>
      <c r="G554" s="23" t="s">
        <v>49</v>
      </c>
      <c r="H554" s="23" t="s">
        <v>49</v>
      </c>
      <c r="I554" s="23" t="s">
        <v>50</v>
      </c>
      <c r="J554" s="15">
        <v>39.08</v>
      </c>
      <c r="K554" s="15">
        <v>25</v>
      </c>
      <c r="L554" s="15">
        <v>1.5631999999999999</v>
      </c>
      <c r="M554" s="15" t="s">
        <v>32</v>
      </c>
      <c r="N554" s="15">
        <v>25</v>
      </c>
      <c r="O554" s="16">
        <f>K554*N554</f>
        <v>625</v>
      </c>
      <c r="P554" s="17">
        <v>0</v>
      </c>
      <c r="Q554" s="17">
        <f>K554*P554</f>
        <v>0</v>
      </c>
      <c r="R554" s="17">
        <f t="shared" ref="R554:R555" si="556">O554-Q554</f>
        <v>625</v>
      </c>
      <c r="S554" s="17">
        <f>R554*0</f>
        <v>0</v>
      </c>
      <c r="T554" s="17">
        <f t="shared" ref="T554:T557" si="557">R554-S554</f>
        <v>625</v>
      </c>
      <c r="U554" s="17"/>
      <c r="V554" s="20"/>
      <c r="W554" s="23"/>
      <c r="X554" s="23" t="s">
        <v>33</v>
      </c>
    </row>
    <row r="555" spans="1:24" x14ac:dyDescent="0.25">
      <c r="A555" s="21">
        <v>45218</v>
      </c>
      <c r="B555" s="22" t="s">
        <v>1252</v>
      </c>
      <c r="C555" s="22" t="s">
        <v>1253</v>
      </c>
      <c r="D555" s="22" t="s">
        <v>71</v>
      </c>
      <c r="E555" s="22">
        <v>3021</v>
      </c>
      <c r="F555" s="23" t="s">
        <v>51</v>
      </c>
      <c r="G555" s="23" t="s">
        <v>29</v>
      </c>
      <c r="H555" s="23" t="s">
        <v>288</v>
      </c>
      <c r="I555" s="23" t="s">
        <v>289</v>
      </c>
      <c r="J555" s="15">
        <v>35.119999999999997</v>
      </c>
      <c r="K555" s="15">
        <v>25</v>
      </c>
      <c r="L555" s="15">
        <v>1.4048</v>
      </c>
      <c r="M555" s="15" t="s">
        <v>32</v>
      </c>
      <c r="N555" s="15">
        <v>68</v>
      </c>
      <c r="O555" s="16">
        <f>K555*N555</f>
        <v>1700</v>
      </c>
      <c r="P555" s="17">
        <v>0</v>
      </c>
      <c r="Q555" s="17">
        <f>K555*P555</f>
        <v>0</v>
      </c>
      <c r="R555" s="17">
        <f t="shared" si="556"/>
        <v>1700</v>
      </c>
      <c r="S555" s="17">
        <f>R555*0</f>
        <v>0</v>
      </c>
      <c r="T555" s="17">
        <f t="shared" si="557"/>
        <v>1700</v>
      </c>
      <c r="U555" s="17"/>
      <c r="V555" s="20"/>
      <c r="W555" s="23"/>
      <c r="X555" s="23" t="s">
        <v>33</v>
      </c>
    </row>
    <row r="556" spans="1:24" x14ac:dyDescent="0.25">
      <c r="A556" s="21">
        <v>45218</v>
      </c>
      <c r="B556" s="22" t="s">
        <v>1254</v>
      </c>
      <c r="C556" s="22" t="s">
        <v>1255</v>
      </c>
      <c r="D556" s="22" t="s">
        <v>754</v>
      </c>
      <c r="E556" s="22" t="s">
        <v>27</v>
      </c>
      <c r="F556" s="23" t="s">
        <v>28</v>
      </c>
      <c r="G556" s="23" t="s">
        <v>29</v>
      </c>
      <c r="H556" s="23" t="s">
        <v>38</v>
      </c>
      <c r="I556" s="23" t="s">
        <v>39</v>
      </c>
      <c r="J556" s="15">
        <v>43.82</v>
      </c>
      <c r="K556" s="15">
        <v>25</v>
      </c>
      <c r="L556" s="15">
        <v>1.7527999999999999</v>
      </c>
      <c r="M556" s="15">
        <v>45</v>
      </c>
      <c r="N556" s="15" t="s">
        <v>75</v>
      </c>
      <c r="O556" s="17">
        <f>+J556*M556</f>
        <v>1971.9</v>
      </c>
      <c r="P556" s="17">
        <v>0</v>
      </c>
      <c r="Q556" s="17">
        <f>+J556*P556</f>
        <v>0</v>
      </c>
      <c r="R556" s="17">
        <f>+O556-Q556</f>
        <v>1971.9</v>
      </c>
      <c r="S556" s="17">
        <f>R556*0</f>
        <v>0</v>
      </c>
      <c r="T556" s="17">
        <f t="shared" si="557"/>
        <v>1971.9</v>
      </c>
      <c r="U556" s="17"/>
      <c r="V556" s="20"/>
      <c r="W556" s="23" t="s">
        <v>755</v>
      </c>
      <c r="X556" s="23" t="s">
        <v>33</v>
      </c>
    </row>
    <row r="557" spans="1:24" x14ac:dyDescent="0.25">
      <c r="A557" s="21">
        <v>45218</v>
      </c>
      <c r="B557" s="22" t="s">
        <v>1256</v>
      </c>
      <c r="C557" s="22" t="s">
        <v>1257</v>
      </c>
      <c r="D557" s="22" t="s">
        <v>109</v>
      </c>
      <c r="E557" s="22">
        <v>3022</v>
      </c>
      <c r="F557" s="23" t="s">
        <v>51</v>
      </c>
      <c r="G557" s="23" t="s">
        <v>49</v>
      </c>
      <c r="H557" s="23" t="s">
        <v>49</v>
      </c>
      <c r="I557" s="23" t="s">
        <v>50</v>
      </c>
      <c r="J557" s="15">
        <v>37.08</v>
      </c>
      <c r="K557" s="15">
        <v>25</v>
      </c>
      <c r="L557" s="15">
        <v>1.4832000000000001</v>
      </c>
      <c r="M557" s="15" t="s">
        <v>32</v>
      </c>
      <c r="N557" s="15">
        <v>25</v>
      </c>
      <c r="O557" s="16">
        <f>K557*N557</f>
        <v>625</v>
      </c>
      <c r="P557" s="17">
        <v>0</v>
      </c>
      <c r="Q557" s="17">
        <f>K557*P557</f>
        <v>0</v>
      </c>
      <c r="R557" s="17">
        <f t="shared" ref="R557" si="558">O557-Q557</f>
        <v>625</v>
      </c>
      <c r="S557" s="17">
        <f>R557*0</f>
        <v>0</v>
      </c>
      <c r="T557" s="17">
        <f t="shared" si="557"/>
        <v>625</v>
      </c>
      <c r="U557" s="17"/>
      <c r="V557" s="20"/>
      <c r="W557" s="23"/>
      <c r="X557" s="23" t="s">
        <v>33</v>
      </c>
    </row>
    <row r="558" spans="1:24" x14ac:dyDescent="0.25">
      <c r="A558" s="21">
        <v>45218</v>
      </c>
      <c r="B558" s="22" t="s">
        <v>1258</v>
      </c>
      <c r="C558" s="22" t="s">
        <v>1259</v>
      </c>
      <c r="D558" s="22" t="s">
        <v>95</v>
      </c>
      <c r="E558" s="22" t="s">
        <v>27</v>
      </c>
      <c r="F558" s="23" t="s">
        <v>28</v>
      </c>
      <c r="G558" s="23" t="s">
        <v>49</v>
      </c>
      <c r="H558" s="23" t="s">
        <v>49</v>
      </c>
      <c r="I558" s="23" t="s">
        <v>50</v>
      </c>
      <c r="J558" s="15">
        <v>9.74</v>
      </c>
      <c r="K558" s="15">
        <v>6</v>
      </c>
      <c r="L558" s="15">
        <v>1.6233333333333331</v>
      </c>
      <c r="M558" s="15">
        <f>15/1.2</f>
        <v>12.5</v>
      </c>
      <c r="N558" s="15" t="s">
        <v>32</v>
      </c>
      <c r="O558" s="16">
        <f t="shared" ref="O558" si="559">+J558*M558</f>
        <v>121.75</v>
      </c>
      <c r="P558" s="17">
        <v>0</v>
      </c>
      <c r="Q558" s="17">
        <f t="shared" ref="Q558" si="560">+J558*P558</f>
        <v>0</v>
      </c>
      <c r="R558" s="17">
        <f t="shared" ref="R558" si="561">+O558-Q558</f>
        <v>121.75</v>
      </c>
      <c r="S558" s="17">
        <f t="shared" ref="S558" si="562">+R558*1</f>
        <v>121.75</v>
      </c>
      <c r="T558" s="17">
        <f>+R558-S558</f>
        <v>0</v>
      </c>
      <c r="U558" s="17"/>
      <c r="V558" s="20"/>
      <c r="W558" s="23"/>
      <c r="X558" s="23" t="s">
        <v>33</v>
      </c>
    </row>
    <row r="559" spans="1:24" x14ac:dyDescent="0.25">
      <c r="A559" s="21">
        <v>45218</v>
      </c>
      <c r="B559" s="22" t="s">
        <v>1260</v>
      </c>
      <c r="C559" s="22" t="s">
        <v>1261</v>
      </c>
      <c r="D559" s="22" t="s">
        <v>82</v>
      </c>
      <c r="E559" s="22">
        <v>2151</v>
      </c>
      <c r="F559" s="23" t="s">
        <v>85</v>
      </c>
      <c r="G559" s="23" t="s">
        <v>29</v>
      </c>
      <c r="H559" s="23" t="s">
        <v>43</v>
      </c>
      <c r="I559" s="23" t="s">
        <v>44</v>
      </c>
      <c r="J559" s="15">
        <v>37.619999999999997</v>
      </c>
      <c r="K559" s="15">
        <v>25</v>
      </c>
      <c r="L559" s="15">
        <v>1.5047999999999999</v>
      </c>
      <c r="M559" s="15" t="s">
        <v>32</v>
      </c>
      <c r="N559" s="15">
        <v>70</v>
      </c>
      <c r="O559" s="16">
        <f>+K559*N559</f>
        <v>1750</v>
      </c>
      <c r="P559" s="17">
        <v>0</v>
      </c>
      <c r="Q559" s="17">
        <f>+K559*P559</f>
        <v>0</v>
      </c>
      <c r="R559" s="17">
        <f>+O559-Q559</f>
        <v>1750</v>
      </c>
      <c r="S559" s="17">
        <f>+R559*0</f>
        <v>0</v>
      </c>
      <c r="T559" s="17">
        <f>+R559-S559</f>
        <v>1750</v>
      </c>
      <c r="U559" s="20"/>
      <c r="V559" s="20"/>
      <c r="W559" s="23"/>
      <c r="X559" s="23" t="s">
        <v>33</v>
      </c>
    </row>
    <row r="560" spans="1:24" x14ac:dyDescent="0.25">
      <c r="A560" s="21">
        <v>45218</v>
      </c>
      <c r="B560" s="22" t="s">
        <v>1262</v>
      </c>
      <c r="C560" s="22" t="s">
        <v>1263</v>
      </c>
      <c r="D560" s="22" t="s">
        <v>174</v>
      </c>
      <c r="E560" s="22">
        <v>4367</v>
      </c>
      <c r="F560" s="23" t="s">
        <v>1264</v>
      </c>
      <c r="G560" s="23" t="s">
        <v>29</v>
      </c>
      <c r="H560" s="23" t="s">
        <v>43</v>
      </c>
      <c r="I560" s="23" t="s">
        <v>44</v>
      </c>
      <c r="J560" s="15">
        <v>25.98</v>
      </c>
      <c r="K560" s="15">
        <v>18</v>
      </c>
      <c r="L560" s="15">
        <v>1.4433333333333329</v>
      </c>
      <c r="M560" s="15" t="s">
        <v>32</v>
      </c>
      <c r="N560" s="15">
        <v>72</v>
      </c>
      <c r="O560" s="16">
        <f>K560*N560</f>
        <v>1296</v>
      </c>
      <c r="P560" s="17">
        <v>0</v>
      </c>
      <c r="Q560" s="17">
        <f>K560*P560</f>
        <v>0</v>
      </c>
      <c r="R560" s="17">
        <f>O560-Q560</f>
        <v>1296</v>
      </c>
      <c r="S560" s="17">
        <f>R560*1</f>
        <v>1296</v>
      </c>
      <c r="T560" s="17">
        <f>R560-S560</f>
        <v>0</v>
      </c>
      <c r="U560" s="17"/>
      <c r="V560" s="20"/>
      <c r="W560" s="23"/>
      <c r="X560" s="23" t="s">
        <v>33</v>
      </c>
    </row>
    <row r="561" spans="1:24" x14ac:dyDescent="0.25">
      <c r="A561" s="21">
        <v>45218</v>
      </c>
      <c r="B561" s="22" t="s">
        <v>1265</v>
      </c>
      <c r="C561" s="22" t="s">
        <v>1266</v>
      </c>
      <c r="D561" s="22" t="s">
        <v>1121</v>
      </c>
      <c r="E561" s="22">
        <v>159</v>
      </c>
      <c r="F561" s="23" t="s">
        <v>1064</v>
      </c>
      <c r="G561" s="23" t="s">
        <v>29</v>
      </c>
      <c r="H561" s="23" t="s">
        <v>288</v>
      </c>
      <c r="I561" s="23" t="s">
        <v>289</v>
      </c>
      <c r="J561" s="15">
        <v>8.6999999999999993</v>
      </c>
      <c r="K561" s="15">
        <v>6</v>
      </c>
      <c r="L561" s="15">
        <v>1.45</v>
      </c>
      <c r="M561" s="15">
        <v>48</v>
      </c>
      <c r="N561" s="15" t="s">
        <v>32</v>
      </c>
      <c r="O561" s="16">
        <f>J561*M561</f>
        <v>417.59999999999997</v>
      </c>
      <c r="P561" s="17">
        <v>0</v>
      </c>
      <c r="Q561" s="17">
        <f>J561*P561</f>
        <v>0</v>
      </c>
      <c r="R561" s="17">
        <f>O561-Q561</f>
        <v>417.59999999999997</v>
      </c>
      <c r="S561" s="17">
        <f>R561*1</f>
        <v>417.59999999999997</v>
      </c>
      <c r="T561" s="17">
        <f>R561-S561</f>
        <v>0</v>
      </c>
      <c r="U561" s="20"/>
      <c r="V561" s="20"/>
      <c r="W561" s="23"/>
      <c r="X561" s="23" t="s">
        <v>33</v>
      </c>
    </row>
    <row r="562" spans="1:24" x14ac:dyDescent="0.25">
      <c r="A562" s="21">
        <v>45218</v>
      </c>
      <c r="B562" s="22" t="s">
        <v>1267</v>
      </c>
      <c r="C562" s="22" t="s">
        <v>1268</v>
      </c>
      <c r="D562" s="22" t="s">
        <v>913</v>
      </c>
      <c r="E562" s="22">
        <v>3023</v>
      </c>
      <c r="F562" s="23" t="s">
        <v>51</v>
      </c>
      <c r="G562" s="23" t="s">
        <v>29</v>
      </c>
      <c r="H562" s="23" t="s">
        <v>288</v>
      </c>
      <c r="I562" s="23" t="s">
        <v>289</v>
      </c>
      <c r="J562" s="15">
        <v>36.14</v>
      </c>
      <c r="K562" s="15">
        <v>25</v>
      </c>
      <c r="L562" s="15">
        <v>1.4456</v>
      </c>
      <c r="M562" s="15" t="s">
        <v>32</v>
      </c>
      <c r="N562" s="15">
        <v>68</v>
      </c>
      <c r="O562" s="16">
        <f>K562*N562</f>
        <v>1700</v>
      </c>
      <c r="P562" s="17">
        <v>0</v>
      </c>
      <c r="Q562" s="17">
        <f>K562*P562</f>
        <v>0</v>
      </c>
      <c r="R562" s="17">
        <f t="shared" ref="R562" si="563">O562-Q562</f>
        <v>1700</v>
      </c>
      <c r="S562" s="17">
        <f>R562*0</f>
        <v>0</v>
      </c>
      <c r="T562" s="17">
        <f t="shared" ref="T562" si="564">R562-S562</f>
        <v>1700</v>
      </c>
      <c r="U562" s="20"/>
      <c r="V562" s="20"/>
      <c r="W562" s="23"/>
      <c r="X562" s="23" t="s">
        <v>33</v>
      </c>
    </row>
    <row r="563" spans="1:24" x14ac:dyDescent="0.25">
      <c r="A563" s="21">
        <v>45218</v>
      </c>
      <c r="B563" s="22" t="s">
        <v>1269</v>
      </c>
      <c r="C563" s="22" t="s">
        <v>1270</v>
      </c>
      <c r="D563" s="22" t="s">
        <v>95</v>
      </c>
      <c r="E563" s="22" t="s">
        <v>27</v>
      </c>
      <c r="F563" s="23" t="s">
        <v>28</v>
      </c>
      <c r="G563" s="23" t="s">
        <v>49</v>
      </c>
      <c r="H563" s="23" t="s">
        <v>49</v>
      </c>
      <c r="I563" s="23" t="s">
        <v>50</v>
      </c>
      <c r="J563" s="15">
        <v>8.9600000000000009</v>
      </c>
      <c r="K563" s="15">
        <v>6</v>
      </c>
      <c r="L563" s="15">
        <v>1.493333333333333</v>
      </c>
      <c r="M563" s="15">
        <f>15/1.2</f>
        <v>12.5</v>
      </c>
      <c r="N563" s="15" t="s">
        <v>32</v>
      </c>
      <c r="O563" s="16">
        <f t="shared" ref="O563" si="565">+J563*M563</f>
        <v>112.00000000000001</v>
      </c>
      <c r="P563" s="17">
        <v>0</v>
      </c>
      <c r="Q563" s="17">
        <f t="shared" ref="Q563" si="566">+J563*P563</f>
        <v>0</v>
      </c>
      <c r="R563" s="17">
        <f t="shared" ref="R563" si="567">+O563-Q563</f>
        <v>112.00000000000001</v>
      </c>
      <c r="S563" s="17">
        <f t="shared" ref="S563" si="568">+R563*1</f>
        <v>112.00000000000001</v>
      </c>
      <c r="T563" s="17">
        <f>+R563-S563</f>
        <v>0</v>
      </c>
      <c r="U563" s="17"/>
      <c r="V563" s="20"/>
      <c r="W563" s="23"/>
      <c r="X563" s="23" t="s">
        <v>33</v>
      </c>
    </row>
    <row r="564" spans="1:24" x14ac:dyDescent="0.25">
      <c r="A564" s="21">
        <v>45218</v>
      </c>
      <c r="B564" s="22" t="s">
        <v>1271</v>
      </c>
      <c r="C564" s="22" t="s">
        <v>1272</v>
      </c>
      <c r="D564" s="22" t="s">
        <v>121</v>
      </c>
      <c r="E564" s="22">
        <v>383</v>
      </c>
      <c r="F564" s="23" t="s">
        <v>37</v>
      </c>
      <c r="G564" s="23" t="s">
        <v>29</v>
      </c>
      <c r="H564" s="23" t="s">
        <v>288</v>
      </c>
      <c r="I564" s="23" t="s">
        <v>289</v>
      </c>
      <c r="J564" s="15">
        <v>37.799999999999997</v>
      </c>
      <c r="K564" s="15">
        <v>25</v>
      </c>
      <c r="L564" s="15">
        <v>1.512</v>
      </c>
      <c r="M564" s="15">
        <v>48</v>
      </c>
      <c r="N564" s="15" t="s">
        <v>32</v>
      </c>
      <c r="O564" s="17">
        <f>J564*M564</f>
        <v>1814.3999999999999</v>
      </c>
      <c r="P564" s="17">
        <v>0</v>
      </c>
      <c r="Q564" s="17">
        <f>J564*P564</f>
        <v>0</v>
      </c>
      <c r="R564" s="17">
        <f t="shared" ref="R564" si="569">O564-Q564</f>
        <v>1814.3999999999999</v>
      </c>
      <c r="S564" s="17">
        <f>R564*1</f>
        <v>1814.3999999999999</v>
      </c>
      <c r="T564" s="17">
        <f t="shared" ref="T564:T565" si="570">R564-S564</f>
        <v>0</v>
      </c>
      <c r="U564" s="17"/>
      <c r="V564" s="20"/>
      <c r="W564" s="23"/>
      <c r="X564" s="23" t="s">
        <v>33</v>
      </c>
    </row>
    <row r="565" spans="1:24" x14ac:dyDescent="0.25">
      <c r="A565" s="21">
        <v>45218</v>
      </c>
      <c r="B565" s="22" t="s">
        <v>1273</v>
      </c>
      <c r="C565" s="22" t="s">
        <v>1274</v>
      </c>
      <c r="D565" s="22" t="s">
        <v>100</v>
      </c>
      <c r="E565" s="22" t="s">
        <v>27</v>
      </c>
      <c r="F565" s="23" t="s">
        <v>28</v>
      </c>
      <c r="G565" s="23" t="s">
        <v>29</v>
      </c>
      <c r="H565" s="23" t="s">
        <v>38</v>
      </c>
      <c r="I565" s="23" t="s">
        <v>39</v>
      </c>
      <c r="J565" s="15">
        <v>5.66</v>
      </c>
      <c r="K565" s="15">
        <v>3</v>
      </c>
      <c r="L565" s="15">
        <v>1.8866666666666669</v>
      </c>
      <c r="M565" s="15">
        <v>45</v>
      </c>
      <c r="N565" s="15" t="s">
        <v>75</v>
      </c>
      <c r="O565" s="17">
        <f>+J565*M565</f>
        <v>254.70000000000002</v>
      </c>
      <c r="P565" s="17">
        <v>0</v>
      </c>
      <c r="Q565" s="17">
        <f>+J565*P565</f>
        <v>0</v>
      </c>
      <c r="R565" s="17">
        <f>+O565-Q565</f>
        <v>254.70000000000002</v>
      </c>
      <c r="S565" s="17">
        <f>R565*0</f>
        <v>0</v>
      </c>
      <c r="T565" s="17">
        <f t="shared" si="570"/>
        <v>254.70000000000002</v>
      </c>
      <c r="U565" s="20"/>
      <c r="V565" s="20"/>
      <c r="W565" s="23"/>
      <c r="X565" s="23" t="s">
        <v>33</v>
      </c>
    </row>
    <row r="566" spans="1:24" x14ac:dyDescent="0.25">
      <c r="A566" s="21">
        <v>45218</v>
      </c>
      <c r="B566" s="22" t="s">
        <v>1275</v>
      </c>
      <c r="C566" s="22" t="s">
        <v>1276</v>
      </c>
      <c r="D566" s="22" t="s">
        <v>359</v>
      </c>
      <c r="E566" s="22">
        <v>1719</v>
      </c>
      <c r="F566" s="23" t="s">
        <v>85</v>
      </c>
      <c r="G566" s="23" t="s">
        <v>29</v>
      </c>
      <c r="H566" s="23" t="s">
        <v>43</v>
      </c>
      <c r="I566" s="23" t="s">
        <v>44</v>
      </c>
      <c r="J566" s="15">
        <v>36.08</v>
      </c>
      <c r="K566" s="15">
        <v>25</v>
      </c>
      <c r="L566" s="15">
        <v>1.4432</v>
      </c>
      <c r="M566" s="15" t="s">
        <v>32</v>
      </c>
      <c r="N566" s="15">
        <v>70</v>
      </c>
      <c r="O566" s="16">
        <f>+K566*N566</f>
        <v>1750</v>
      </c>
      <c r="P566" s="17">
        <v>0</v>
      </c>
      <c r="Q566" s="17">
        <f>+K566*P566</f>
        <v>0</v>
      </c>
      <c r="R566" s="17">
        <f>+O566-Q566</f>
        <v>1750</v>
      </c>
      <c r="S566" s="17">
        <f>+R566*0</f>
        <v>0</v>
      </c>
      <c r="T566" s="17">
        <f>+R566-S566</f>
        <v>1750</v>
      </c>
      <c r="U566" s="17"/>
      <c r="V566" s="20"/>
      <c r="W566" s="23"/>
      <c r="X566" s="23" t="s">
        <v>33</v>
      </c>
    </row>
    <row r="567" spans="1:24" x14ac:dyDescent="0.25">
      <c r="A567" s="21">
        <v>45218</v>
      </c>
      <c r="B567" s="22" t="s">
        <v>1277</v>
      </c>
      <c r="C567" s="22" t="s">
        <v>1278</v>
      </c>
      <c r="D567" s="22" t="s">
        <v>42</v>
      </c>
      <c r="E567" s="22">
        <v>728</v>
      </c>
      <c r="F567" s="23" t="s">
        <v>45</v>
      </c>
      <c r="G567" s="23" t="s">
        <v>29</v>
      </c>
      <c r="H567" s="23" t="s">
        <v>38</v>
      </c>
      <c r="I567" s="23" t="s">
        <v>39</v>
      </c>
      <c r="J567" s="15">
        <v>43.18</v>
      </c>
      <c r="K567" s="15">
        <v>25</v>
      </c>
      <c r="L567" s="15">
        <v>1.7272000000000001</v>
      </c>
      <c r="M567" s="15" t="s">
        <v>32</v>
      </c>
      <c r="N567" s="15">
        <v>70</v>
      </c>
      <c r="O567" s="17">
        <f>K567*N567</f>
        <v>1750</v>
      </c>
      <c r="P567" s="17">
        <v>0</v>
      </c>
      <c r="Q567" s="17">
        <f>J567*P567</f>
        <v>0</v>
      </c>
      <c r="R567" s="17">
        <f>+O567-Q567</f>
        <v>1750</v>
      </c>
      <c r="S567" s="17">
        <f>R567*0</f>
        <v>0</v>
      </c>
      <c r="T567" s="17">
        <f t="shared" ref="T567" si="571">R567-S567</f>
        <v>1750</v>
      </c>
      <c r="U567" s="17"/>
      <c r="V567" s="20"/>
      <c r="W567" s="23"/>
      <c r="X567" s="23" t="s">
        <v>33</v>
      </c>
    </row>
    <row r="568" spans="1:24" x14ac:dyDescent="0.25">
      <c r="A568" s="21">
        <v>45218</v>
      </c>
      <c r="B568" s="22" t="s">
        <v>1279</v>
      </c>
      <c r="C568" s="22" t="s">
        <v>1280</v>
      </c>
      <c r="D568" s="22" t="s">
        <v>577</v>
      </c>
      <c r="E568" s="22">
        <v>30</v>
      </c>
      <c r="F568" s="23" t="s">
        <v>178</v>
      </c>
      <c r="G568" s="23" t="s">
        <v>29</v>
      </c>
      <c r="H568" s="23" t="s">
        <v>38</v>
      </c>
      <c r="I568" s="23" t="s">
        <v>39</v>
      </c>
      <c r="J568" s="15">
        <v>30.58</v>
      </c>
      <c r="K568" s="15">
        <v>20</v>
      </c>
      <c r="L568" s="15">
        <v>1.5289999999999999</v>
      </c>
      <c r="M568" s="15" t="s">
        <v>32</v>
      </c>
      <c r="N568" s="15">
        <v>72</v>
      </c>
      <c r="O568" s="16">
        <f t="shared" ref="O568" si="572">+K568*N568</f>
        <v>1440</v>
      </c>
      <c r="P568" s="17">
        <v>0</v>
      </c>
      <c r="Q568" s="17">
        <f>+K568*P568</f>
        <v>0</v>
      </c>
      <c r="R568" s="17">
        <f t="shared" ref="R568" si="573">+O568-Q568</f>
        <v>1440</v>
      </c>
      <c r="S568" s="17">
        <f>+R568*0</f>
        <v>0</v>
      </c>
      <c r="T568" s="17">
        <f>+R568-S568</f>
        <v>1440</v>
      </c>
      <c r="U568" s="17"/>
      <c r="V568" s="20"/>
      <c r="W568" s="23"/>
      <c r="X568" s="23" t="s">
        <v>33</v>
      </c>
    </row>
    <row r="569" spans="1:24" x14ac:dyDescent="0.25">
      <c r="A569" s="21">
        <v>45218</v>
      </c>
      <c r="B569" s="22" t="s">
        <v>1281</v>
      </c>
      <c r="C569" s="22" t="s">
        <v>1282</v>
      </c>
      <c r="D569" s="22" t="s">
        <v>48</v>
      </c>
      <c r="E569" s="22">
        <v>3024</v>
      </c>
      <c r="F569" s="23" t="s">
        <v>51</v>
      </c>
      <c r="G569" s="23" t="s">
        <v>49</v>
      </c>
      <c r="H569" s="23" t="s">
        <v>49</v>
      </c>
      <c r="I569" s="23" t="s">
        <v>50</v>
      </c>
      <c r="J569" s="15">
        <v>40.020000000000003</v>
      </c>
      <c r="K569" s="15">
        <v>25</v>
      </c>
      <c r="L569" s="15">
        <v>1.6008</v>
      </c>
      <c r="M569" s="15" t="s">
        <v>32</v>
      </c>
      <c r="N569" s="15">
        <v>25</v>
      </c>
      <c r="O569" s="16">
        <f>K569*N569</f>
        <v>625</v>
      </c>
      <c r="P569" s="17">
        <v>0</v>
      </c>
      <c r="Q569" s="17">
        <f>K569*P569</f>
        <v>0</v>
      </c>
      <c r="R569" s="17">
        <f t="shared" ref="R569" si="574">O569-Q569</f>
        <v>625</v>
      </c>
      <c r="S569" s="17">
        <f>R569*0</f>
        <v>0</v>
      </c>
      <c r="T569" s="17">
        <f t="shared" ref="T569" si="575">R569-S569</f>
        <v>625</v>
      </c>
      <c r="U569" s="17"/>
      <c r="V569" s="20"/>
      <c r="W569" s="23"/>
      <c r="X569" s="23" t="s">
        <v>33</v>
      </c>
    </row>
    <row r="570" spans="1:24" x14ac:dyDescent="0.25">
      <c r="A570" s="21">
        <v>45218</v>
      </c>
      <c r="B570" s="22" t="s">
        <v>1277</v>
      </c>
      <c r="C570" s="22" t="s">
        <v>1283</v>
      </c>
      <c r="D570" s="22" t="s">
        <v>1063</v>
      </c>
      <c r="E570" s="22">
        <v>160</v>
      </c>
      <c r="F570" s="23" t="s">
        <v>1064</v>
      </c>
      <c r="G570" s="23" t="s">
        <v>29</v>
      </c>
      <c r="H570" s="23" t="s">
        <v>43</v>
      </c>
      <c r="I570" s="23" t="s">
        <v>44</v>
      </c>
      <c r="J570" s="15">
        <v>8.32</v>
      </c>
      <c r="K570" s="15">
        <v>6</v>
      </c>
      <c r="L570" s="15">
        <v>1.3866666666666669</v>
      </c>
      <c r="M570" s="15">
        <v>47</v>
      </c>
      <c r="N570" s="15" t="s">
        <v>32</v>
      </c>
      <c r="O570" s="16">
        <f>J570*M570</f>
        <v>391.04</v>
      </c>
      <c r="P570" s="17">
        <v>0</v>
      </c>
      <c r="Q570" s="17">
        <f>J570*P570</f>
        <v>0</v>
      </c>
      <c r="R570" s="17">
        <f>O570-Q570</f>
        <v>391.04</v>
      </c>
      <c r="S570" s="17">
        <f>R570*1</f>
        <v>391.04</v>
      </c>
      <c r="T570" s="17">
        <f>R570-S570</f>
        <v>0</v>
      </c>
      <c r="U570" s="17"/>
      <c r="V570" s="20"/>
      <c r="W570" s="23"/>
      <c r="X570" s="23" t="s">
        <v>33</v>
      </c>
    </row>
    <row r="571" spans="1:24" x14ac:dyDescent="0.25">
      <c r="A571" s="21">
        <v>45218</v>
      </c>
      <c r="B571" s="22" t="s">
        <v>1284</v>
      </c>
      <c r="C571" s="22" t="s">
        <v>1285</v>
      </c>
      <c r="D571" s="22" t="s">
        <v>105</v>
      </c>
      <c r="E571" s="22">
        <v>377</v>
      </c>
      <c r="F571" s="23" t="s">
        <v>106</v>
      </c>
      <c r="G571" s="23" t="s">
        <v>29</v>
      </c>
      <c r="H571" s="23" t="s">
        <v>43</v>
      </c>
      <c r="I571" s="23" t="s">
        <v>44</v>
      </c>
      <c r="J571" s="15">
        <v>38.299999999999997</v>
      </c>
      <c r="K571" s="15">
        <v>25</v>
      </c>
      <c r="L571" s="15">
        <v>1.532</v>
      </c>
      <c r="M571" s="15" t="s">
        <v>32</v>
      </c>
      <c r="N571" s="15">
        <v>71</v>
      </c>
      <c r="O571" s="16">
        <f t="shared" ref="O571:O573" si="576">+K571*N571</f>
        <v>1775</v>
      </c>
      <c r="P571" s="17">
        <v>0</v>
      </c>
      <c r="Q571" s="17">
        <f t="shared" ref="Q571:Q573" si="577">+K571*P571</f>
        <v>0</v>
      </c>
      <c r="R571" s="17">
        <f t="shared" ref="R571:R573" si="578">+O571-Q571</f>
        <v>1775</v>
      </c>
      <c r="S571" s="17">
        <f>+R571*0</f>
        <v>0</v>
      </c>
      <c r="T571" s="17">
        <f t="shared" ref="T571:T573" si="579">+R571-S571</f>
        <v>1775</v>
      </c>
      <c r="U571" s="17"/>
      <c r="V571" s="20"/>
      <c r="W571" s="23"/>
      <c r="X571" s="23" t="s">
        <v>33</v>
      </c>
    </row>
    <row r="572" spans="1:24" x14ac:dyDescent="0.25">
      <c r="A572" s="21">
        <v>45218</v>
      </c>
      <c r="B572" s="22" t="s">
        <v>1286</v>
      </c>
      <c r="C572" s="22" t="s">
        <v>1287</v>
      </c>
      <c r="D572" s="22" t="s">
        <v>118</v>
      </c>
      <c r="E572" s="22">
        <v>384</v>
      </c>
      <c r="F572" s="23" t="s">
        <v>106</v>
      </c>
      <c r="G572" s="23" t="s">
        <v>29</v>
      </c>
      <c r="H572" s="23" t="s">
        <v>43</v>
      </c>
      <c r="I572" s="23" t="s">
        <v>44</v>
      </c>
      <c r="J572" s="15">
        <v>38.299999999999997</v>
      </c>
      <c r="K572" s="15">
        <v>25</v>
      </c>
      <c r="L572" s="15">
        <v>1.532</v>
      </c>
      <c r="M572" s="15" t="s">
        <v>32</v>
      </c>
      <c r="N572" s="15">
        <v>71</v>
      </c>
      <c r="O572" s="16">
        <f t="shared" si="576"/>
        <v>1775</v>
      </c>
      <c r="P572" s="17">
        <v>0</v>
      </c>
      <c r="Q572" s="17">
        <f t="shared" si="577"/>
        <v>0</v>
      </c>
      <c r="R572" s="17">
        <f t="shared" si="578"/>
        <v>1775</v>
      </c>
      <c r="S572" s="17">
        <f>+R572*0</f>
        <v>0</v>
      </c>
      <c r="T572" s="17">
        <f t="shared" si="579"/>
        <v>1775</v>
      </c>
      <c r="U572" s="17"/>
      <c r="V572" s="20"/>
      <c r="W572" s="23"/>
      <c r="X572" s="23" t="s">
        <v>33</v>
      </c>
    </row>
    <row r="573" spans="1:24" x14ac:dyDescent="0.25">
      <c r="A573" s="21">
        <v>45218</v>
      </c>
      <c r="B573" s="22" t="s">
        <v>1288</v>
      </c>
      <c r="C573" s="22" t="s">
        <v>1289</v>
      </c>
      <c r="D573" s="22" t="s">
        <v>128</v>
      </c>
      <c r="E573" s="22">
        <v>374</v>
      </c>
      <c r="F573" s="23" t="s">
        <v>106</v>
      </c>
      <c r="G573" s="23" t="s">
        <v>29</v>
      </c>
      <c r="H573" s="23" t="s">
        <v>43</v>
      </c>
      <c r="I573" s="23" t="s">
        <v>44</v>
      </c>
      <c r="J573" s="15">
        <v>38.06</v>
      </c>
      <c r="K573" s="15">
        <v>25</v>
      </c>
      <c r="L573" s="15">
        <v>1.5224</v>
      </c>
      <c r="M573" s="15" t="s">
        <v>32</v>
      </c>
      <c r="N573" s="15">
        <v>71</v>
      </c>
      <c r="O573" s="16">
        <f t="shared" si="576"/>
        <v>1775</v>
      </c>
      <c r="P573" s="17">
        <v>0</v>
      </c>
      <c r="Q573" s="17">
        <f t="shared" si="577"/>
        <v>0</v>
      </c>
      <c r="R573" s="17">
        <f t="shared" si="578"/>
        <v>1775</v>
      </c>
      <c r="S573" s="17">
        <f>+R573*0</f>
        <v>0</v>
      </c>
      <c r="T573" s="17">
        <f t="shared" si="579"/>
        <v>1775</v>
      </c>
      <c r="U573" s="20"/>
      <c r="V573" s="20"/>
      <c r="W573" s="23"/>
      <c r="X573" s="23" t="s">
        <v>33</v>
      </c>
    </row>
    <row r="574" spans="1:24" x14ac:dyDescent="0.25">
      <c r="A574" s="21">
        <v>45218</v>
      </c>
      <c r="B574" s="22" t="s">
        <v>1290</v>
      </c>
      <c r="C574" s="22" t="s">
        <v>1291</v>
      </c>
      <c r="D574" s="22" t="s">
        <v>68</v>
      </c>
      <c r="E574" s="22">
        <v>3025</v>
      </c>
      <c r="F574" s="23" t="s">
        <v>51</v>
      </c>
      <c r="G574" s="23" t="s">
        <v>29</v>
      </c>
      <c r="H574" s="23" t="s">
        <v>288</v>
      </c>
      <c r="I574" s="23" t="s">
        <v>289</v>
      </c>
      <c r="J574" s="15">
        <v>35.700000000000003</v>
      </c>
      <c r="K574" s="15">
        <v>25</v>
      </c>
      <c r="L574" s="15">
        <v>1.4279999999999999</v>
      </c>
      <c r="M574" s="15" t="s">
        <v>32</v>
      </c>
      <c r="N574" s="15">
        <v>68</v>
      </c>
      <c r="O574" s="16">
        <f>K574*N574</f>
        <v>1700</v>
      </c>
      <c r="P574" s="17">
        <v>0</v>
      </c>
      <c r="Q574" s="17">
        <f>K574*P574</f>
        <v>0</v>
      </c>
      <c r="R574" s="17">
        <f t="shared" ref="R574:R575" si="580">O574-Q574</f>
        <v>1700</v>
      </c>
      <c r="S574" s="17">
        <f>R574*0</f>
        <v>0</v>
      </c>
      <c r="T574" s="17">
        <f t="shared" ref="T574:T575" si="581">R574-S574</f>
        <v>1700</v>
      </c>
      <c r="U574" s="17"/>
      <c r="V574" s="20"/>
      <c r="W574" s="23"/>
      <c r="X574" s="23" t="s">
        <v>33</v>
      </c>
    </row>
    <row r="575" spans="1:24" x14ac:dyDescent="0.25">
      <c r="A575" s="21">
        <v>45218</v>
      </c>
      <c r="B575" s="22" t="s">
        <v>1292</v>
      </c>
      <c r="C575" s="22" t="s">
        <v>1293</v>
      </c>
      <c r="D575" s="22" t="s">
        <v>71</v>
      </c>
      <c r="E575" s="22">
        <v>3026</v>
      </c>
      <c r="F575" s="23" t="s">
        <v>51</v>
      </c>
      <c r="G575" s="23" t="s">
        <v>29</v>
      </c>
      <c r="H575" s="23" t="s">
        <v>288</v>
      </c>
      <c r="I575" s="23" t="s">
        <v>289</v>
      </c>
      <c r="J575" s="15">
        <v>34.840000000000003</v>
      </c>
      <c r="K575" s="15">
        <v>25</v>
      </c>
      <c r="L575" s="15">
        <v>1.3935999999999999</v>
      </c>
      <c r="M575" s="15" t="s">
        <v>32</v>
      </c>
      <c r="N575" s="15">
        <v>68</v>
      </c>
      <c r="O575" s="16">
        <f>K575*N575</f>
        <v>1700</v>
      </c>
      <c r="P575" s="17">
        <v>0</v>
      </c>
      <c r="Q575" s="17">
        <f>K575*P575</f>
        <v>0</v>
      </c>
      <c r="R575" s="17">
        <f t="shared" si="580"/>
        <v>1700</v>
      </c>
      <c r="S575" s="17">
        <f>R575*0</f>
        <v>0</v>
      </c>
      <c r="T575" s="17">
        <f t="shared" si="581"/>
        <v>1700</v>
      </c>
      <c r="U575" s="17"/>
      <c r="V575" s="20"/>
      <c r="W575" s="23"/>
      <c r="X575" s="23" t="s">
        <v>33</v>
      </c>
    </row>
    <row r="576" spans="1:24" x14ac:dyDescent="0.25">
      <c r="A576" s="21">
        <v>45218</v>
      </c>
      <c r="B576" s="22" t="s">
        <v>500</v>
      </c>
      <c r="C576" s="22" t="s">
        <v>1294</v>
      </c>
      <c r="D576" s="22" t="s">
        <v>754</v>
      </c>
      <c r="E576" s="22" t="s">
        <v>27</v>
      </c>
      <c r="F576" s="23" t="s">
        <v>28</v>
      </c>
      <c r="G576" s="23" t="s">
        <v>29</v>
      </c>
      <c r="H576" s="23" t="s">
        <v>30</v>
      </c>
      <c r="I576" s="23" t="s">
        <v>31</v>
      </c>
      <c r="J576" s="15">
        <v>38.979999999999997</v>
      </c>
      <c r="K576" s="15">
        <v>25</v>
      </c>
      <c r="L576" s="15">
        <v>1.5591999999999999</v>
      </c>
      <c r="M576" s="15">
        <f>33/1.2</f>
        <v>27.5</v>
      </c>
      <c r="N576" s="15" t="s">
        <v>32</v>
      </c>
      <c r="O576" s="16">
        <f t="shared" ref="O576" si="582">+J576*M576</f>
        <v>1071.9499999999998</v>
      </c>
      <c r="P576" s="17">
        <v>0</v>
      </c>
      <c r="Q576" s="17">
        <f t="shared" ref="Q576" si="583">+J576*P576</f>
        <v>0</v>
      </c>
      <c r="R576" s="17">
        <f t="shared" ref="R576" si="584">+O576-Q576</f>
        <v>1071.9499999999998</v>
      </c>
      <c r="S576" s="17">
        <f>+R576*1</f>
        <v>1071.9499999999998</v>
      </c>
      <c r="T576" s="17">
        <f>+R576-S576</f>
        <v>0</v>
      </c>
      <c r="U576" s="20"/>
      <c r="V576" s="20"/>
      <c r="W576" s="23" t="s">
        <v>755</v>
      </c>
      <c r="X576" s="23" t="s">
        <v>33</v>
      </c>
    </row>
    <row r="577" spans="1:24" x14ac:dyDescent="0.25">
      <c r="A577" s="21">
        <v>45218</v>
      </c>
      <c r="B577" s="22" t="s">
        <v>1295</v>
      </c>
      <c r="C577" s="22" t="s">
        <v>1296</v>
      </c>
      <c r="D577" s="22" t="s">
        <v>109</v>
      </c>
      <c r="E577" s="22">
        <v>3027</v>
      </c>
      <c r="F577" s="23" t="s">
        <v>51</v>
      </c>
      <c r="G577" s="23" t="s">
        <v>29</v>
      </c>
      <c r="H577" s="23" t="s">
        <v>288</v>
      </c>
      <c r="I577" s="23" t="s">
        <v>289</v>
      </c>
      <c r="J577" s="15">
        <v>34.520000000000003</v>
      </c>
      <c r="K577" s="15">
        <v>25</v>
      </c>
      <c r="L577" s="15">
        <v>1.3808</v>
      </c>
      <c r="M577" s="15" t="s">
        <v>32</v>
      </c>
      <c r="N577" s="15">
        <v>68</v>
      </c>
      <c r="O577" s="16">
        <f>K577*N577</f>
        <v>1700</v>
      </c>
      <c r="P577" s="17">
        <v>0</v>
      </c>
      <c r="Q577" s="17">
        <f>K577*P577</f>
        <v>0</v>
      </c>
      <c r="R577" s="17">
        <f t="shared" ref="R577" si="585">O577-Q577</f>
        <v>1700</v>
      </c>
      <c r="S577" s="17">
        <f>R577*0</f>
        <v>0</v>
      </c>
      <c r="T577" s="17">
        <f t="shared" ref="T577" si="586">R577-S577</f>
        <v>1700</v>
      </c>
      <c r="U577" s="17"/>
      <c r="V577" s="20"/>
      <c r="W577" s="23"/>
      <c r="X577" s="23" t="s">
        <v>33</v>
      </c>
    </row>
    <row r="578" spans="1:24" x14ac:dyDescent="0.25">
      <c r="A578" s="21">
        <v>45218</v>
      </c>
      <c r="B578" s="22" t="s">
        <v>1297</v>
      </c>
      <c r="C578" s="22" t="s">
        <v>1298</v>
      </c>
      <c r="D578" s="22" t="s">
        <v>1299</v>
      </c>
      <c r="E578" s="22"/>
      <c r="F578" s="23" t="s">
        <v>155</v>
      </c>
      <c r="G578" s="23" t="s">
        <v>29</v>
      </c>
      <c r="H578" s="23" t="s">
        <v>38</v>
      </c>
      <c r="I578" s="23" t="s">
        <v>39</v>
      </c>
      <c r="J578" s="15">
        <v>45.66</v>
      </c>
      <c r="K578" s="15">
        <v>28</v>
      </c>
      <c r="L578" s="15">
        <v>1.630714285714286</v>
      </c>
      <c r="M578" s="15">
        <v>83</v>
      </c>
      <c r="N578" s="15" t="s">
        <v>75</v>
      </c>
      <c r="O578" s="16">
        <f t="shared" ref="O578" si="587">J578*M578</f>
        <v>3789.7799999999997</v>
      </c>
      <c r="P578" s="17">
        <v>38</v>
      </c>
      <c r="Q578" s="17">
        <f t="shared" ref="Q578" si="588">J578*P578</f>
        <v>1735.08</v>
      </c>
      <c r="R578" s="17">
        <f t="shared" ref="R578" si="589">+O578-Q578</f>
        <v>2054.6999999999998</v>
      </c>
      <c r="S578" s="17">
        <f t="shared" ref="S578" si="590">+R578*1</f>
        <v>2054.6999999999998</v>
      </c>
      <c r="T578" s="17">
        <f t="shared" ref="T578" si="591">+R578-S578</f>
        <v>0</v>
      </c>
      <c r="U578" s="17">
        <f t="shared" ref="U578" si="592">J578*36</f>
        <v>1643.7599999999998</v>
      </c>
      <c r="V578" s="20"/>
      <c r="W578" s="23" t="s">
        <v>774</v>
      </c>
      <c r="X578" s="23" t="s">
        <v>156</v>
      </c>
    </row>
    <row r="579" spans="1:24" x14ac:dyDescent="0.25">
      <c r="A579" s="21">
        <v>45218</v>
      </c>
      <c r="B579" s="22" t="s">
        <v>1300</v>
      </c>
      <c r="C579" s="22" t="s">
        <v>1301</v>
      </c>
      <c r="D579" s="22" t="s">
        <v>359</v>
      </c>
      <c r="E579" s="22">
        <v>1720</v>
      </c>
      <c r="F579" s="23" t="s">
        <v>85</v>
      </c>
      <c r="G579" s="23" t="s">
        <v>29</v>
      </c>
      <c r="H579" s="23" t="s">
        <v>38</v>
      </c>
      <c r="I579" s="23" t="s">
        <v>39</v>
      </c>
      <c r="J579" s="15">
        <v>42.84</v>
      </c>
      <c r="K579" s="15">
        <v>25</v>
      </c>
      <c r="L579" s="15">
        <v>1.7136</v>
      </c>
      <c r="M579" s="15" t="s">
        <v>32</v>
      </c>
      <c r="N579" s="15">
        <v>70</v>
      </c>
      <c r="O579" s="16">
        <f>+K579*N579</f>
        <v>1750</v>
      </c>
      <c r="P579" s="17">
        <v>0</v>
      </c>
      <c r="Q579" s="17">
        <f>+K579*P579</f>
        <v>0</v>
      </c>
      <c r="R579" s="17">
        <f>+O579-Q579</f>
        <v>1750</v>
      </c>
      <c r="S579" s="17">
        <f>+R579*0</f>
        <v>0</v>
      </c>
      <c r="T579" s="17">
        <f>+R579-S579</f>
        <v>1750</v>
      </c>
      <c r="U579" s="17"/>
      <c r="V579" s="20"/>
      <c r="W579" s="23"/>
      <c r="X579" s="23" t="s">
        <v>33</v>
      </c>
    </row>
    <row r="580" spans="1:24" x14ac:dyDescent="0.25">
      <c r="A580" s="21">
        <v>45218</v>
      </c>
      <c r="B580" s="22" t="s">
        <v>1302</v>
      </c>
      <c r="C580" s="22" t="s">
        <v>1303</v>
      </c>
      <c r="D580" s="22" t="s">
        <v>913</v>
      </c>
      <c r="E580" s="22">
        <v>3028</v>
      </c>
      <c r="F580" s="23" t="s">
        <v>51</v>
      </c>
      <c r="G580" s="23" t="s">
        <v>29</v>
      </c>
      <c r="H580" s="23" t="s">
        <v>30</v>
      </c>
      <c r="I580" s="23" t="s">
        <v>31</v>
      </c>
      <c r="J580" s="15">
        <v>38.46</v>
      </c>
      <c r="K580" s="15">
        <v>25</v>
      </c>
      <c r="L580" s="15">
        <v>1.5384</v>
      </c>
      <c r="M580" s="15" t="s">
        <v>32</v>
      </c>
      <c r="N580" s="15">
        <v>55</v>
      </c>
      <c r="O580" s="16">
        <f>K580*N580</f>
        <v>1375</v>
      </c>
      <c r="P580" s="17">
        <v>0</v>
      </c>
      <c r="Q580" s="17">
        <f>K580*P580</f>
        <v>0</v>
      </c>
      <c r="R580" s="17">
        <f t="shared" ref="R580" si="593">O580-Q580</f>
        <v>1375</v>
      </c>
      <c r="S580" s="17">
        <f>R580*0</f>
        <v>0</v>
      </c>
      <c r="T580" s="17">
        <f t="shared" ref="T580" si="594">R580-S580</f>
        <v>1375</v>
      </c>
      <c r="U580" s="17"/>
      <c r="V580" s="20"/>
      <c r="W580" s="23"/>
      <c r="X580" s="23" t="s">
        <v>33</v>
      </c>
    </row>
    <row r="581" spans="1:24" x14ac:dyDescent="0.25">
      <c r="A581" s="21">
        <v>45218</v>
      </c>
      <c r="B581" s="22" t="s">
        <v>1304</v>
      </c>
      <c r="C581" s="22" t="s">
        <v>1305</v>
      </c>
      <c r="D581" s="22" t="s">
        <v>95</v>
      </c>
      <c r="E581" s="22" t="s">
        <v>27</v>
      </c>
      <c r="F581" s="23" t="s">
        <v>28</v>
      </c>
      <c r="G581" s="23" t="s">
        <v>49</v>
      </c>
      <c r="H581" s="23" t="s">
        <v>49</v>
      </c>
      <c r="I581" s="23" t="s">
        <v>50</v>
      </c>
      <c r="J581" s="15">
        <v>9.2799999999999994</v>
      </c>
      <c r="K581" s="15">
        <v>6</v>
      </c>
      <c r="L581" s="15">
        <v>1.5466666666666671</v>
      </c>
      <c r="M581" s="15">
        <f>15/1.2</f>
        <v>12.5</v>
      </c>
      <c r="N581" s="15" t="s">
        <v>32</v>
      </c>
      <c r="O581" s="16">
        <f t="shared" ref="O581" si="595">+J581*M581</f>
        <v>115.99999999999999</v>
      </c>
      <c r="P581" s="17">
        <v>0</v>
      </c>
      <c r="Q581" s="17">
        <f t="shared" ref="Q581" si="596">+J581*P581</f>
        <v>0</v>
      </c>
      <c r="R581" s="17">
        <f t="shared" ref="R581" si="597">+O581-Q581</f>
        <v>115.99999999999999</v>
      </c>
      <c r="S581" s="17">
        <f t="shared" ref="S581" si="598">+R581*1</f>
        <v>115.99999999999999</v>
      </c>
      <c r="T581" s="17">
        <f>+R581-S581</f>
        <v>0</v>
      </c>
      <c r="U581" s="17"/>
      <c r="V581" s="20"/>
      <c r="W581" s="23"/>
      <c r="X581" s="23" t="s">
        <v>33</v>
      </c>
    </row>
    <row r="582" spans="1:24" x14ac:dyDescent="0.25">
      <c r="A582" s="21">
        <v>45218</v>
      </c>
      <c r="B582" s="22" t="s">
        <v>1306</v>
      </c>
      <c r="C582" s="22" t="s">
        <v>1307</v>
      </c>
      <c r="D582" s="22" t="s">
        <v>82</v>
      </c>
      <c r="E582" s="22">
        <v>2152</v>
      </c>
      <c r="F582" s="23" t="s">
        <v>85</v>
      </c>
      <c r="G582" s="23" t="s">
        <v>29</v>
      </c>
      <c r="H582" s="23" t="s">
        <v>288</v>
      </c>
      <c r="I582" s="23" t="s">
        <v>289</v>
      </c>
      <c r="J582" s="15">
        <v>38.700000000000003</v>
      </c>
      <c r="K582" s="15">
        <v>25</v>
      </c>
      <c r="L582" s="15">
        <v>1.548</v>
      </c>
      <c r="M582" s="15" t="s">
        <v>32</v>
      </c>
      <c r="N582" s="15">
        <v>73</v>
      </c>
      <c r="O582" s="16">
        <f>+K582*N582</f>
        <v>1825</v>
      </c>
      <c r="P582" s="17">
        <v>0</v>
      </c>
      <c r="Q582" s="17">
        <f>+K582*P582</f>
        <v>0</v>
      </c>
      <c r="R582" s="17">
        <f>+O582-Q582</f>
        <v>1825</v>
      </c>
      <c r="S582" s="17">
        <f>+R582*0</f>
        <v>0</v>
      </c>
      <c r="T582" s="17">
        <f>+R582-S582</f>
        <v>1825</v>
      </c>
      <c r="U582" s="17"/>
      <c r="V582" s="20"/>
      <c r="W582" s="23"/>
      <c r="X582" s="23" t="s">
        <v>33</v>
      </c>
    </row>
    <row r="583" spans="1:24" x14ac:dyDescent="0.25">
      <c r="A583" s="21">
        <v>45218</v>
      </c>
      <c r="B583" s="22" t="s">
        <v>1308</v>
      </c>
      <c r="C583" s="22" t="s">
        <v>1309</v>
      </c>
      <c r="D583" s="22" t="s">
        <v>121</v>
      </c>
      <c r="E583" s="22">
        <v>384</v>
      </c>
      <c r="F583" s="23" t="s">
        <v>37</v>
      </c>
      <c r="G583" s="23" t="s">
        <v>29</v>
      </c>
      <c r="H583" s="23" t="s">
        <v>43</v>
      </c>
      <c r="I583" s="23" t="s">
        <v>44</v>
      </c>
      <c r="J583" s="15">
        <v>38</v>
      </c>
      <c r="K583" s="15">
        <v>25</v>
      </c>
      <c r="L583" s="15">
        <v>1.52</v>
      </c>
      <c r="M583" s="15">
        <v>46</v>
      </c>
      <c r="N583" s="15" t="s">
        <v>32</v>
      </c>
      <c r="O583" s="17">
        <f>J583*M583</f>
        <v>1748</v>
      </c>
      <c r="P583" s="17">
        <v>0</v>
      </c>
      <c r="Q583" s="17">
        <f>J583*P583</f>
        <v>0</v>
      </c>
      <c r="R583" s="17">
        <f t="shared" ref="R583" si="599">O583-Q583</f>
        <v>1748</v>
      </c>
      <c r="S583" s="17">
        <f>R583*1</f>
        <v>1748</v>
      </c>
      <c r="T583" s="17">
        <f t="shared" ref="T583:T584" si="600">R583-S583</f>
        <v>0</v>
      </c>
      <c r="U583" s="17"/>
      <c r="V583" s="20"/>
      <c r="W583" s="23"/>
      <c r="X583" s="23" t="s">
        <v>33</v>
      </c>
    </row>
    <row r="584" spans="1:24" x14ac:dyDescent="0.25">
      <c r="A584" s="21">
        <v>45218</v>
      </c>
      <c r="B584" s="22" t="s">
        <v>1310</v>
      </c>
      <c r="C584" s="22" t="s">
        <v>1311</v>
      </c>
      <c r="D584" s="22" t="s">
        <v>203</v>
      </c>
      <c r="E584" s="22">
        <v>4495</v>
      </c>
      <c r="F584" s="23" t="s">
        <v>204</v>
      </c>
      <c r="G584" s="23" t="s">
        <v>29</v>
      </c>
      <c r="H584" s="23" t="s">
        <v>38</v>
      </c>
      <c r="I584" s="23" t="s">
        <v>39</v>
      </c>
      <c r="J584" s="15">
        <v>43.08</v>
      </c>
      <c r="K584" s="15">
        <v>25</v>
      </c>
      <c r="L584" s="15">
        <v>1.7232000000000001</v>
      </c>
      <c r="M584" s="15" t="s">
        <v>32</v>
      </c>
      <c r="N584" s="15">
        <v>70</v>
      </c>
      <c r="O584" s="16">
        <f>K584*N584</f>
        <v>1750</v>
      </c>
      <c r="P584" s="17">
        <v>0</v>
      </c>
      <c r="Q584" s="17">
        <f>K584*P584</f>
        <v>0</v>
      </c>
      <c r="R584" s="17">
        <f>O584-Q584</f>
        <v>1750</v>
      </c>
      <c r="S584" s="17">
        <f t="shared" ref="S584" si="601">R584*0</f>
        <v>0</v>
      </c>
      <c r="T584" s="17">
        <f t="shared" si="600"/>
        <v>1750</v>
      </c>
      <c r="U584" s="20"/>
      <c r="V584" s="20"/>
      <c r="W584" s="23"/>
      <c r="X584" s="23" t="s">
        <v>33</v>
      </c>
    </row>
    <row r="585" spans="1:24" x14ac:dyDescent="0.25">
      <c r="A585" s="21">
        <v>45218</v>
      </c>
      <c r="B585" s="22" t="s">
        <v>1312</v>
      </c>
      <c r="C585" s="22" t="s">
        <v>1313</v>
      </c>
      <c r="D585" s="22" t="s">
        <v>1314</v>
      </c>
      <c r="E585" s="22" t="s">
        <v>27</v>
      </c>
      <c r="F585" s="23" t="s">
        <v>28</v>
      </c>
      <c r="G585" s="23" t="s">
        <v>49</v>
      </c>
      <c r="H585" s="23" t="s">
        <v>49</v>
      </c>
      <c r="I585" s="23" t="s">
        <v>50</v>
      </c>
      <c r="J585" s="15">
        <v>9.64</v>
      </c>
      <c r="K585" s="15">
        <v>6</v>
      </c>
      <c r="L585" s="15">
        <v>1.6066666666666669</v>
      </c>
      <c r="M585" s="15">
        <f>15/1.2</f>
        <v>12.5</v>
      </c>
      <c r="N585" s="15" t="s">
        <v>32</v>
      </c>
      <c r="O585" s="16">
        <f t="shared" ref="O585" si="602">+J585*M585</f>
        <v>120.5</v>
      </c>
      <c r="P585" s="17">
        <v>0</v>
      </c>
      <c r="Q585" s="17">
        <f t="shared" ref="Q585" si="603">+J585*P585</f>
        <v>0</v>
      </c>
      <c r="R585" s="17">
        <f t="shared" ref="R585" si="604">+O585-Q585</f>
        <v>120.5</v>
      </c>
      <c r="S585" s="17">
        <f t="shared" ref="S585" si="605">+R585*1</f>
        <v>120.5</v>
      </c>
      <c r="T585" s="17">
        <f>+R585-S585</f>
        <v>0</v>
      </c>
      <c r="U585" s="17"/>
      <c r="V585" s="20"/>
      <c r="W585" s="23"/>
      <c r="X585" s="23" t="s">
        <v>33</v>
      </c>
    </row>
    <row r="586" spans="1:24" x14ac:dyDescent="0.25">
      <c r="A586" s="21">
        <v>45218</v>
      </c>
      <c r="B586" s="22" t="s">
        <v>1315</v>
      </c>
      <c r="C586" s="22" t="s">
        <v>1316</v>
      </c>
      <c r="D586" s="22" t="s">
        <v>92</v>
      </c>
      <c r="E586" s="22">
        <v>589</v>
      </c>
      <c r="F586" s="23" t="s">
        <v>45</v>
      </c>
      <c r="G586" s="23" t="s">
        <v>29</v>
      </c>
      <c r="H586" s="23" t="s">
        <v>38</v>
      </c>
      <c r="I586" s="23" t="s">
        <v>39</v>
      </c>
      <c r="J586" s="15">
        <v>17.28</v>
      </c>
      <c r="K586" s="15">
        <v>10.5</v>
      </c>
      <c r="L586" s="15">
        <v>1.6457142857142859</v>
      </c>
      <c r="M586" s="15" t="s">
        <v>32</v>
      </c>
      <c r="N586" s="15">
        <v>70</v>
      </c>
      <c r="O586" s="17">
        <f>K586*N586</f>
        <v>735</v>
      </c>
      <c r="P586" s="17">
        <v>0</v>
      </c>
      <c r="Q586" s="17">
        <f>J586*P586</f>
        <v>0</v>
      </c>
      <c r="R586" s="17">
        <f>+O586-Q586</f>
        <v>735</v>
      </c>
      <c r="S586" s="17">
        <f>R586*0</f>
        <v>0</v>
      </c>
      <c r="T586" s="17">
        <f t="shared" ref="T586" si="606">R586-S586</f>
        <v>735</v>
      </c>
      <c r="U586" s="17"/>
      <c r="V586" s="20"/>
      <c r="W586" s="23"/>
      <c r="X586" s="23" t="s">
        <v>33</v>
      </c>
    </row>
    <row r="587" spans="1:24" x14ac:dyDescent="0.25">
      <c r="A587" s="21">
        <v>45218</v>
      </c>
      <c r="B587" s="22" t="s">
        <v>1317</v>
      </c>
      <c r="C587" s="22" t="s">
        <v>1318</v>
      </c>
      <c r="D587" s="22" t="s">
        <v>200</v>
      </c>
      <c r="E587" s="22"/>
      <c r="F587" s="23" t="s">
        <v>927</v>
      </c>
      <c r="G587" s="23" t="s">
        <v>29</v>
      </c>
      <c r="H587" s="23" t="s">
        <v>288</v>
      </c>
      <c r="I587" s="23" t="s">
        <v>289</v>
      </c>
      <c r="J587" s="15">
        <v>40.68</v>
      </c>
      <c r="K587" s="15">
        <v>28</v>
      </c>
      <c r="L587" s="15">
        <v>1.4528571428571431</v>
      </c>
      <c r="M587" s="15">
        <v>92</v>
      </c>
      <c r="N587" s="15" t="s">
        <v>75</v>
      </c>
      <c r="O587" s="17">
        <f>+J587*M587</f>
        <v>3742.56</v>
      </c>
      <c r="P587" s="17">
        <v>43</v>
      </c>
      <c r="Q587" s="17">
        <f>+J587*P587</f>
        <v>1749.24</v>
      </c>
      <c r="R587" s="17">
        <f>+O587-Q587</f>
        <v>1993.32</v>
      </c>
      <c r="S587" s="17">
        <f>+R587*1</f>
        <v>1993.32</v>
      </c>
      <c r="T587" s="17">
        <f>+R587-S587</f>
        <v>0</v>
      </c>
      <c r="U587" s="17">
        <f>J587*40</f>
        <v>1627.2</v>
      </c>
      <c r="V587" s="20"/>
      <c r="W587" s="23" t="s">
        <v>58</v>
      </c>
      <c r="X587" s="23" t="s">
        <v>928</v>
      </c>
    </row>
    <row r="588" spans="1:24" x14ac:dyDescent="0.25">
      <c r="A588" s="21">
        <v>45218</v>
      </c>
      <c r="B588" s="22" t="s">
        <v>1319</v>
      </c>
      <c r="C588" s="22" t="s">
        <v>1320</v>
      </c>
      <c r="D588" s="22" t="s">
        <v>577</v>
      </c>
      <c r="E588" s="22">
        <v>29</v>
      </c>
      <c r="F588" s="23" t="s">
        <v>178</v>
      </c>
      <c r="G588" s="23" t="s">
        <v>29</v>
      </c>
      <c r="H588" s="23" t="s">
        <v>38</v>
      </c>
      <c r="I588" s="23" t="s">
        <v>39</v>
      </c>
      <c r="J588" s="15">
        <v>30.48</v>
      </c>
      <c r="K588" s="15">
        <v>20</v>
      </c>
      <c r="L588" s="15">
        <v>1.524</v>
      </c>
      <c r="M588" s="15" t="s">
        <v>32</v>
      </c>
      <c r="N588" s="15">
        <v>72</v>
      </c>
      <c r="O588" s="16">
        <f t="shared" ref="O588" si="607">+K588*N588</f>
        <v>1440</v>
      </c>
      <c r="P588" s="17">
        <v>0</v>
      </c>
      <c r="Q588" s="17">
        <f>+K588*P588</f>
        <v>0</v>
      </c>
      <c r="R588" s="17">
        <f t="shared" ref="R588" si="608">+O588-Q588</f>
        <v>1440</v>
      </c>
      <c r="S588" s="17">
        <f>+R588*0</f>
        <v>0</v>
      </c>
      <c r="T588" s="17">
        <f>+R588-S588</f>
        <v>1440</v>
      </c>
      <c r="U588" s="17"/>
      <c r="V588" s="20"/>
      <c r="W588" s="23"/>
      <c r="X588" s="23" t="s">
        <v>33</v>
      </c>
    </row>
    <row r="589" spans="1:24" x14ac:dyDescent="0.25">
      <c r="A589" s="21">
        <v>45218</v>
      </c>
      <c r="B589" s="22" t="s">
        <v>1321</v>
      </c>
      <c r="C589" s="22" t="s">
        <v>1322</v>
      </c>
      <c r="D589" s="22" t="s">
        <v>862</v>
      </c>
      <c r="E589" s="22"/>
      <c r="F589" s="23" t="s">
        <v>181</v>
      </c>
      <c r="G589" s="23" t="s">
        <v>29</v>
      </c>
      <c r="H589" s="23" t="s">
        <v>30</v>
      </c>
      <c r="I589" s="23" t="s">
        <v>31</v>
      </c>
      <c r="J589" s="15">
        <v>40.380000000000003</v>
      </c>
      <c r="K589" s="15">
        <v>27</v>
      </c>
      <c r="L589" s="15">
        <v>1.495555555555556</v>
      </c>
      <c r="M589" s="15">
        <v>83</v>
      </c>
      <c r="N589" s="15" t="s">
        <v>32</v>
      </c>
      <c r="O589" s="16">
        <f>J589*M589</f>
        <v>3351.5400000000004</v>
      </c>
      <c r="P589" s="17">
        <v>40</v>
      </c>
      <c r="Q589" s="17">
        <f>J589*P589</f>
        <v>1615.2</v>
      </c>
      <c r="R589" s="17">
        <f t="shared" ref="R589:R590" si="609">O589-Q589</f>
        <v>1736.3400000000004</v>
      </c>
      <c r="S589" s="17">
        <f t="shared" ref="S589:S590" si="610">R589*1</f>
        <v>1736.3400000000004</v>
      </c>
      <c r="T589" s="17">
        <f t="shared" ref="T589:T590" si="611">R589-S589</f>
        <v>0</v>
      </c>
      <c r="U589" s="17">
        <f>J589*36</f>
        <v>1453.68</v>
      </c>
      <c r="V589" s="20"/>
      <c r="W589" s="23" t="s">
        <v>774</v>
      </c>
      <c r="X589" s="23" t="s">
        <v>182</v>
      </c>
    </row>
    <row r="590" spans="1:24" x14ac:dyDescent="0.25">
      <c r="A590" s="21">
        <v>45218</v>
      </c>
      <c r="B590" s="22" t="s">
        <v>1323</v>
      </c>
      <c r="C590" s="22" t="s">
        <v>1324</v>
      </c>
      <c r="D590" s="22" t="s">
        <v>808</v>
      </c>
      <c r="E590" s="22"/>
      <c r="F590" s="23" t="s">
        <v>181</v>
      </c>
      <c r="G590" s="23" t="s">
        <v>29</v>
      </c>
      <c r="H590" s="23" t="s">
        <v>43</v>
      </c>
      <c r="I590" s="23" t="s">
        <v>44</v>
      </c>
      <c r="J590" s="15">
        <v>40.04</v>
      </c>
      <c r="K590" s="15">
        <v>27</v>
      </c>
      <c r="L590" s="15">
        <v>1.482962962962963</v>
      </c>
      <c r="M590" s="15">
        <v>91</v>
      </c>
      <c r="N590" s="15" t="s">
        <v>32</v>
      </c>
      <c r="O590" s="16">
        <f>J590*M590</f>
        <v>3643.64</v>
      </c>
      <c r="P590" s="17">
        <v>40</v>
      </c>
      <c r="Q590" s="17">
        <f>J590*P590</f>
        <v>1601.6</v>
      </c>
      <c r="R590" s="17">
        <f t="shared" si="609"/>
        <v>2042.04</v>
      </c>
      <c r="S590" s="17">
        <f t="shared" si="610"/>
        <v>2042.04</v>
      </c>
      <c r="T590" s="17">
        <f t="shared" si="611"/>
        <v>0</v>
      </c>
      <c r="U590" s="17">
        <f>J590*36</f>
        <v>1441.44</v>
      </c>
      <c r="V590" s="20"/>
      <c r="W590" s="23" t="s">
        <v>774</v>
      </c>
      <c r="X590" s="23" t="s">
        <v>182</v>
      </c>
    </row>
    <row r="591" spans="1:24" x14ac:dyDescent="0.25">
      <c r="A591" s="21">
        <v>45218</v>
      </c>
      <c r="B591" s="22" t="s">
        <v>1325</v>
      </c>
      <c r="C591" s="22" t="s">
        <v>1326</v>
      </c>
      <c r="D591" s="22" t="s">
        <v>1327</v>
      </c>
      <c r="E591" s="22" t="s">
        <v>27</v>
      </c>
      <c r="F591" s="23" t="s">
        <v>28</v>
      </c>
      <c r="G591" s="23" t="s">
        <v>29</v>
      </c>
      <c r="H591" s="23" t="s">
        <v>288</v>
      </c>
      <c r="I591" s="23" t="s">
        <v>289</v>
      </c>
      <c r="J591" s="15">
        <v>9.24</v>
      </c>
      <c r="K591" s="15">
        <v>6</v>
      </c>
      <c r="L591" s="15">
        <v>1.54</v>
      </c>
      <c r="M591" s="15">
        <f>46/1.2</f>
        <v>38.333333333333336</v>
      </c>
      <c r="N591" s="15" t="s">
        <v>32</v>
      </c>
      <c r="O591" s="16">
        <f t="shared" ref="O591:O592" si="612">+J591*M591</f>
        <v>354.20000000000005</v>
      </c>
      <c r="P591" s="17">
        <v>0</v>
      </c>
      <c r="Q591" s="17">
        <f t="shared" ref="Q591:Q592" si="613">+J591*P591</f>
        <v>0</v>
      </c>
      <c r="R591" s="17">
        <f t="shared" ref="R591:R592" si="614">+O591-Q591</f>
        <v>354.20000000000005</v>
      </c>
      <c r="S591" s="17">
        <f>+R591*1</f>
        <v>354.20000000000005</v>
      </c>
      <c r="T591" s="17">
        <f>+R591-S591</f>
        <v>0</v>
      </c>
      <c r="U591" s="17"/>
      <c r="V591" s="20"/>
      <c r="W591" s="23"/>
      <c r="X591" s="23" t="s">
        <v>33</v>
      </c>
    </row>
    <row r="592" spans="1:24" x14ac:dyDescent="0.25">
      <c r="A592" s="21">
        <v>45218</v>
      </c>
      <c r="B592" s="22" t="s">
        <v>1328</v>
      </c>
      <c r="C592" s="22" t="s">
        <v>1329</v>
      </c>
      <c r="D592" s="22" t="s">
        <v>754</v>
      </c>
      <c r="E592" s="22" t="s">
        <v>27</v>
      </c>
      <c r="F592" s="23" t="s">
        <v>28</v>
      </c>
      <c r="G592" s="23" t="s">
        <v>29</v>
      </c>
      <c r="H592" s="23" t="s">
        <v>43</v>
      </c>
      <c r="I592" s="23" t="s">
        <v>44</v>
      </c>
      <c r="J592" s="15">
        <v>38.1</v>
      </c>
      <c r="K592" s="15">
        <v>25</v>
      </c>
      <c r="L592" s="15">
        <v>1.524</v>
      </c>
      <c r="M592" s="15">
        <f>46/1.2</f>
        <v>38.333333333333336</v>
      </c>
      <c r="N592" s="15" t="s">
        <v>32</v>
      </c>
      <c r="O592" s="16">
        <f t="shared" si="612"/>
        <v>1460.5000000000002</v>
      </c>
      <c r="P592" s="17">
        <v>0</v>
      </c>
      <c r="Q592" s="17">
        <f t="shared" si="613"/>
        <v>0</v>
      </c>
      <c r="R592" s="17">
        <f t="shared" si="614"/>
        <v>1460.5000000000002</v>
      </c>
      <c r="S592" s="17">
        <f>+R592*1</f>
        <v>1460.5000000000002</v>
      </c>
      <c r="T592" s="17">
        <f>+R592-S592</f>
        <v>0</v>
      </c>
      <c r="U592" s="20"/>
      <c r="V592" s="20"/>
      <c r="W592" s="23" t="s">
        <v>755</v>
      </c>
      <c r="X592" s="23" t="s">
        <v>33</v>
      </c>
    </row>
    <row r="593" spans="1:24" x14ac:dyDescent="0.25">
      <c r="A593" s="21">
        <v>45218</v>
      </c>
      <c r="B593" s="22" t="s">
        <v>1330</v>
      </c>
      <c r="C593" s="22" t="s">
        <v>1331</v>
      </c>
      <c r="D593" s="22" t="s">
        <v>1299</v>
      </c>
      <c r="E593" s="22"/>
      <c r="F593" s="23" t="s">
        <v>181</v>
      </c>
      <c r="G593" s="23" t="s">
        <v>29</v>
      </c>
      <c r="H593" s="23" t="s">
        <v>288</v>
      </c>
      <c r="I593" s="23" t="s">
        <v>289</v>
      </c>
      <c r="J593" s="15">
        <v>41.06</v>
      </c>
      <c r="K593" s="15">
        <v>28</v>
      </c>
      <c r="L593" s="15">
        <v>1.466428571428571</v>
      </c>
      <c r="M593" s="15">
        <v>91</v>
      </c>
      <c r="N593" s="15" t="s">
        <v>32</v>
      </c>
      <c r="O593" s="16">
        <f>J593*M593</f>
        <v>3736.46</v>
      </c>
      <c r="P593" s="17">
        <v>40</v>
      </c>
      <c r="Q593" s="17">
        <f>J593*P593</f>
        <v>1642.4</v>
      </c>
      <c r="R593" s="17">
        <f t="shared" ref="R593" si="615">O593-Q593</f>
        <v>2094.06</v>
      </c>
      <c r="S593" s="17">
        <f t="shared" ref="S593" si="616">R593*1</f>
        <v>2094.06</v>
      </c>
      <c r="T593" s="17">
        <f t="shared" ref="T593:T603" si="617">R593-S593</f>
        <v>0</v>
      </c>
      <c r="U593" s="17">
        <f>J593*36</f>
        <v>1478.16</v>
      </c>
      <c r="V593" s="20"/>
      <c r="W593" s="23" t="s">
        <v>774</v>
      </c>
      <c r="X593" s="23" t="s">
        <v>182</v>
      </c>
    </row>
    <row r="594" spans="1:24" x14ac:dyDescent="0.25">
      <c r="A594" s="21">
        <v>45218</v>
      </c>
      <c r="B594" s="22" t="s">
        <v>1332</v>
      </c>
      <c r="C594" s="22" t="s">
        <v>1333</v>
      </c>
      <c r="D594" s="22" t="s">
        <v>233</v>
      </c>
      <c r="E594" s="22">
        <v>4491</v>
      </c>
      <c r="F594" s="23" t="s">
        <v>204</v>
      </c>
      <c r="G594" s="23" t="s">
        <v>29</v>
      </c>
      <c r="H594" s="23" t="s">
        <v>38</v>
      </c>
      <c r="I594" s="23" t="s">
        <v>39</v>
      </c>
      <c r="J594" s="15">
        <v>44.34</v>
      </c>
      <c r="K594" s="15">
        <v>25</v>
      </c>
      <c r="L594" s="15">
        <v>1.7736000000000001</v>
      </c>
      <c r="M594" s="15" t="s">
        <v>32</v>
      </c>
      <c r="N594" s="15">
        <v>70</v>
      </c>
      <c r="O594" s="16">
        <f>K594*N594</f>
        <v>1750</v>
      </c>
      <c r="P594" s="17">
        <v>0</v>
      </c>
      <c r="Q594" s="17">
        <f>K594*P594</f>
        <v>0</v>
      </c>
      <c r="R594" s="17">
        <f>O594-Q594</f>
        <v>1750</v>
      </c>
      <c r="S594" s="17">
        <f t="shared" ref="S594:S602" si="618">R594*0</f>
        <v>0</v>
      </c>
      <c r="T594" s="17">
        <f t="shared" si="617"/>
        <v>1750</v>
      </c>
      <c r="U594" s="17"/>
      <c r="V594" s="20"/>
      <c r="W594" s="23"/>
      <c r="X594" s="23" t="s">
        <v>33</v>
      </c>
    </row>
    <row r="595" spans="1:24" x14ac:dyDescent="0.25">
      <c r="A595" s="21">
        <v>45218</v>
      </c>
      <c r="B595" s="22" t="s">
        <v>1334</v>
      </c>
      <c r="C595" s="22" t="s">
        <v>1335</v>
      </c>
      <c r="D595" s="22" t="s">
        <v>89</v>
      </c>
      <c r="E595" s="22" t="s">
        <v>304</v>
      </c>
      <c r="F595" s="23" t="s">
        <v>28</v>
      </c>
      <c r="G595" s="23" t="s">
        <v>29</v>
      </c>
      <c r="H595" s="23" t="s">
        <v>38</v>
      </c>
      <c r="I595" s="23" t="s">
        <v>39</v>
      </c>
      <c r="J595" s="15">
        <v>45.84</v>
      </c>
      <c r="K595" s="15">
        <v>28</v>
      </c>
      <c r="L595" s="15">
        <v>1.637142857142857</v>
      </c>
      <c r="M595" s="15">
        <v>45</v>
      </c>
      <c r="N595" s="15" t="s">
        <v>75</v>
      </c>
      <c r="O595" s="17">
        <f>+J595*M595</f>
        <v>2062.8000000000002</v>
      </c>
      <c r="P595" s="17">
        <v>0</v>
      </c>
      <c r="Q595" s="17">
        <f>+J595*P595</f>
        <v>0</v>
      </c>
      <c r="R595" s="17">
        <f>+O595-Q595</f>
        <v>2062.8000000000002</v>
      </c>
      <c r="S595" s="17">
        <f t="shared" si="618"/>
        <v>0</v>
      </c>
      <c r="T595" s="17">
        <f t="shared" si="617"/>
        <v>2062.8000000000002</v>
      </c>
      <c r="U595" s="17"/>
      <c r="V595" s="20"/>
      <c r="W595" s="23" t="s">
        <v>79</v>
      </c>
      <c r="X595" s="23" t="s">
        <v>33</v>
      </c>
    </row>
    <row r="596" spans="1:24" x14ac:dyDescent="0.25">
      <c r="A596" s="21">
        <v>45218</v>
      </c>
      <c r="B596" s="22" t="s">
        <v>1336</v>
      </c>
      <c r="C596" s="22" t="s">
        <v>1337</v>
      </c>
      <c r="D596" s="22" t="s">
        <v>78</v>
      </c>
      <c r="E596" s="22" t="s">
        <v>304</v>
      </c>
      <c r="F596" s="23" t="s">
        <v>28</v>
      </c>
      <c r="G596" s="23" t="s">
        <v>29</v>
      </c>
      <c r="H596" s="23" t="s">
        <v>38</v>
      </c>
      <c r="I596" s="23" t="s">
        <v>39</v>
      </c>
      <c r="J596" s="15">
        <v>45.26</v>
      </c>
      <c r="K596" s="15">
        <v>28</v>
      </c>
      <c r="L596" s="15">
        <v>1.6164285714285711</v>
      </c>
      <c r="M596" s="15">
        <v>45</v>
      </c>
      <c r="N596" s="15" t="s">
        <v>75</v>
      </c>
      <c r="O596" s="17">
        <f>+J596*M596</f>
        <v>2036.6999999999998</v>
      </c>
      <c r="P596" s="17">
        <v>0</v>
      </c>
      <c r="Q596" s="17">
        <f>+J596*P596</f>
        <v>0</v>
      </c>
      <c r="R596" s="17">
        <f>+O596-Q596</f>
        <v>2036.6999999999998</v>
      </c>
      <c r="S596" s="17">
        <f t="shared" si="618"/>
        <v>0</v>
      </c>
      <c r="T596" s="17">
        <f t="shared" si="617"/>
        <v>2036.6999999999998</v>
      </c>
      <c r="U596" s="17"/>
      <c r="V596" s="20"/>
      <c r="W596" s="23" t="s">
        <v>79</v>
      </c>
      <c r="X596" s="23" t="s">
        <v>33</v>
      </c>
    </row>
    <row r="597" spans="1:24" x14ac:dyDescent="0.25">
      <c r="A597" s="21">
        <v>45219</v>
      </c>
      <c r="B597" s="22" t="s">
        <v>1437</v>
      </c>
      <c r="C597" s="22" t="s">
        <v>1438</v>
      </c>
      <c r="D597" s="22" t="s">
        <v>48</v>
      </c>
      <c r="E597" s="22">
        <v>3029</v>
      </c>
      <c r="F597" s="23" t="s">
        <v>51</v>
      </c>
      <c r="G597" s="23" t="s">
        <v>29</v>
      </c>
      <c r="H597" s="23" t="s">
        <v>38</v>
      </c>
      <c r="I597" s="23" t="s">
        <v>39</v>
      </c>
      <c r="J597" s="15">
        <v>42.7</v>
      </c>
      <c r="K597" s="15">
        <v>25</v>
      </c>
      <c r="L597" s="15">
        <v>1.708</v>
      </c>
      <c r="M597" s="15" t="s">
        <v>32</v>
      </c>
      <c r="N597" s="15">
        <v>68</v>
      </c>
      <c r="O597" s="16">
        <f>K597*N597</f>
        <v>1700</v>
      </c>
      <c r="P597" s="17">
        <v>0</v>
      </c>
      <c r="Q597" s="17">
        <f>K597*P597</f>
        <v>0</v>
      </c>
      <c r="R597" s="17">
        <f t="shared" ref="R597:R599" si="619">O597-Q597</f>
        <v>1700</v>
      </c>
      <c r="S597" s="17">
        <f t="shared" si="618"/>
        <v>0</v>
      </c>
      <c r="T597" s="17">
        <f t="shared" si="617"/>
        <v>1700</v>
      </c>
      <c r="U597" s="17"/>
      <c r="V597" s="20"/>
      <c r="W597" s="23"/>
      <c r="X597" s="23" t="s">
        <v>33</v>
      </c>
    </row>
    <row r="598" spans="1:24" x14ac:dyDescent="0.25">
      <c r="A598" s="21">
        <v>45219</v>
      </c>
      <c r="B598" s="22" t="s">
        <v>1439</v>
      </c>
      <c r="C598" s="22" t="s">
        <v>1440</v>
      </c>
      <c r="D598" s="22" t="s">
        <v>68</v>
      </c>
      <c r="E598" s="22">
        <v>3030</v>
      </c>
      <c r="F598" s="23" t="s">
        <v>51</v>
      </c>
      <c r="G598" s="23" t="s">
        <v>29</v>
      </c>
      <c r="H598" s="23" t="s">
        <v>38</v>
      </c>
      <c r="I598" s="23" t="s">
        <v>39</v>
      </c>
      <c r="J598" s="15">
        <v>43.08</v>
      </c>
      <c r="K598" s="15">
        <v>25</v>
      </c>
      <c r="L598" s="15">
        <v>1.7232000000000001</v>
      </c>
      <c r="M598" s="15" t="s">
        <v>32</v>
      </c>
      <c r="N598" s="15">
        <v>68</v>
      </c>
      <c r="O598" s="16">
        <f>K598*N598</f>
        <v>1700</v>
      </c>
      <c r="P598" s="17">
        <v>0</v>
      </c>
      <c r="Q598" s="17">
        <f>K598*P598</f>
        <v>0</v>
      </c>
      <c r="R598" s="17">
        <f t="shared" si="619"/>
        <v>1700</v>
      </c>
      <c r="S598" s="17">
        <f t="shared" si="618"/>
        <v>0</v>
      </c>
      <c r="T598" s="17">
        <f t="shared" si="617"/>
        <v>1700</v>
      </c>
      <c r="U598" s="17"/>
      <c r="V598" s="20"/>
      <c r="W598" s="23"/>
      <c r="X598" s="23" t="s">
        <v>33</v>
      </c>
    </row>
    <row r="599" spans="1:24" x14ac:dyDescent="0.25">
      <c r="A599" s="21">
        <v>45219</v>
      </c>
      <c r="B599" s="22" t="s">
        <v>1441</v>
      </c>
      <c r="C599" s="22" t="s">
        <v>1442</v>
      </c>
      <c r="D599" s="22" t="s">
        <v>71</v>
      </c>
      <c r="E599" s="22">
        <v>3031</v>
      </c>
      <c r="F599" s="23" t="s">
        <v>51</v>
      </c>
      <c r="G599" s="23" t="s">
        <v>29</v>
      </c>
      <c r="H599" s="23" t="s">
        <v>30</v>
      </c>
      <c r="I599" s="23" t="s">
        <v>31</v>
      </c>
      <c r="J599" s="15">
        <v>37</v>
      </c>
      <c r="K599" s="15">
        <v>25</v>
      </c>
      <c r="L599" s="15">
        <v>1.48</v>
      </c>
      <c r="M599" s="15" t="s">
        <v>32</v>
      </c>
      <c r="N599" s="15">
        <v>55</v>
      </c>
      <c r="O599" s="16">
        <f>K599*N599</f>
        <v>1375</v>
      </c>
      <c r="P599" s="17">
        <v>0</v>
      </c>
      <c r="Q599" s="17">
        <f>K599*P599</f>
        <v>0</v>
      </c>
      <c r="R599" s="17">
        <f t="shared" si="619"/>
        <v>1375</v>
      </c>
      <c r="S599" s="17">
        <f t="shared" si="618"/>
        <v>0</v>
      </c>
      <c r="T599" s="17">
        <f t="shared" si="617"/>
        <v>1375</v>
      </c>
      <c r="U599" s="17"/>
      <c r="V599" s="20"/>
      <c r="W599" s="23"/>
      <c r="X599" s="23" t="s">
        <v>33</v>
      </c>
    </row>
    <row r="600" spans="1:24" x14ac:dyDescent="0.25">
      <c r="A600" s="21">
        <v>45219</v>
      </c>
      <c r="B600" s="22" t="s">
        <v>1443</v>
      </c>
      <c r="C600" s="22" t="s">
        <v>1444</v>
      </c>
      <c r="D600" s="22" t="s">
        <v>865</v>
      </c>
      <c r="E600" s="22">
        <v>729</v>
      </c>
      <c r="F600" s="23" t="s">
        <v>45</v>
      </c>
      <c r="G600" s="23" t="s">
        <v>29</v>
      </c>
      <c r="H600" s="23" t="s">
        <v>288</v>
      </c>
      <c r="I600" s="23" t="s">
        <v>289</v>
      </c>
      <c r="J600" s="15">
        <v>38.159999999999997</v>
      </c>
      <c r="K600" s="15">
        <v>25</v>
      </c>
      <c r="L600" s="15">
        <v>1.5264</v>
      </c>
      <c r="M600" s="15" t="s">
        <v>32</v>
      </c>
      <c r="N600" s="15">
        <v>73</v>
      </c>
      <c r="O600" s="17">
        <f>K600*N600</f>
        <v>1825</v>
      </c>
      <c r="P600" s="17">
        <v>0</v>
      </c>
      <c r="Q600" s="17">
        <f>J600*P600</f>
        <v>0</v>
      </c>
      <c r="R600" s="17">
        <f>+O600-Q600</f>
        <v>1825</v>
      </c>
      <c r="S600" s="17">
        <f t="shared" si="618"/>
        <v>0</v>
      </c>
      <c r="T600" s="17">
        <f t="shared" si="617"/>
        <v>1825</v>
      </c>
      <c r="U600" s="17"/>
      <c r="V600" s="20"/>
      <c r="W600" s="23"/>
      <c r="X600" s="23" t="s">
        <v>33</v>
      </c>
    </row>
    <row r="601" spans="1:24" x14ac:dyDescent="0.25">
      <c r="A601" s="21">
        <v>45219</v>
      </c>
      <c r="B601" s="22" t="s">
        <v>1445</v>
      </c>
      <c r="C601" s="22" t="s">
        <v>1446</v>
      </c>
      <c r="D601" s="22" t="s">
        <v>109</v>
      </c>
      <c r="E601" s="22">
        <v>3032</v>
      </c>
      <c r="F601" s="23" t="s">
        <v>51</v>
      </c>
      <c r="G601" s="23" t="s">
        <v>29</v>
      </c>
      <c r="H601" s="23" t="s">
        <v>38</v>
      </c>
      <c r="I601" s="23" t="s">
        <v>39</v>
      </c>
      <c r="J601" s="15">
        <v>40.78</v>
      </c>
      <c r="K601" s="15">
        <v>25</v>
      </c>
      <c r="L601" s="15">
        <v>1.6312</v>
      </c>
      <c r="M601" s="15" t="s">
        <v>32</v>
      </c>
      <c r="N601" s="15">
        <v>68</v>
      </c>
      <c r="O601" s="16">
        <f>K601*N601</f>
        <v>1700</v>
      </c>
      <c r="P601" s="17">
        <v>0</v>
      </c>
      <c r="Q601" s="17">
        <f>K601*P601</f>
        <v>0</v>
      </c>
      <c r="R601" s="17">
        <f t="shared" ref="R601" si="620">O601-Q601</f>
        <v>1700</v>
      </c>
      <c r="S601" s="17">
        <f t="shared" si="618"/>
        <v>0</v>
      </c>
      <c r="T601" s="17">
        <f t="shared" si="617"/>
        <v>1700</v>
      </c>
      <c r="U601" s="17"/>
      <c r="V601" s="20"/>
      <c r="W601" s="23"/>
      <c r="X601" s="23" t="s">
        <v>33</v>
      </c>
    </row>
    <row r="602" spans="1:24" x14ac:dyDescent="0.25">
      <c r="A602" s="21">
        <v>45219</v>
      </c>
      <c r="B602" s="22" t="s">
        <v>1447</v>
      </c>
      <c r="C602" s="22" t="s">
        <v>1448</v>
      </c>
      <c r="D602" s="22" t="s">
        <v>754</v>
      </c>
      <c r="E602" s="22" t="s">
        <v>27</v>
      </c>
      <c r="F602" s="23" t="s">
        <v>28</v>
      </c>
      <c r="G602" s="23" t="s">
        <v>29</v>
      </c>
      <c r="H602" s="23" t="s">
        <v>38</v>
      </c>
      <c r="I602" s="23" t="s">
        <v>39</v>
      </c>
      <c r="J602" s="15">
        <v>42.68</v>
      </c>
      <c r="K602" s="15">
        <v>25</v>
      </c>
      <c r="L602" s="15">
        <v>1.7072000000000001</v>
      </c>
      <c r="M602" s="15">
        <v>45</v>
      </c>
      <c r="N602" s="15" t="s">
        <v>75</v>
      </c>
      <c r="O602" s="17">
        <f>+J602*M602</f>
        <v>1920.6</v>
      </c>
      <c r="P602" s="17">
        <v>0</v>
      </c>
      <c r="Q602" s="17">
        <f>+J602*P602</f>
        <v>0</v>
      </c>
      <c r="R602" s="17">
        <f>+O602-Q602</f>
        <v>1920.6</v>
      </c>
      <c r="S602" s="17">
        <f t="shared" si="618"/>
        <v>0</v>
      </c>
      <c r="T602" s="17">
        <f t="shared" si="617"/>
        <v>1920.6</v>
      </c>
      <c r="U602" s="17"/>
      <c r="V602" s="20"/>
      <c r="W602" s="23" t="s">
        <v>755</v>
      </c>
      <c r="X602" s="23" t="s">
        <v>33</v>
      </c>
    </row>
    <row r="603" spans="1:24" x14ac:dyDescent="0.25">
      <c r="A603" s="21">
        <v>45219</v>
      </c>
      <c r="B603" s="22" t="s">
        <v>1449</v>
      </c>
      <c r="C603" s="22" t="s">
        <v>1450</v>
      </c>
      <c r="D603" s="22" t="s">
        <v>121</v>
      </c>
      <c r="E603" s="22">
        <v>385</v>
      </c>
      <c r="F603" s="23" t="s">
        <v>37</v>
      </c>
      <c r="G603" s="23" t="s">
        <v>29</v>
      </c>
      <c r="H603" s="23" t="s">
        <v>38</v>
      </c>
      <c r="I603" s="23" t="s">
        <v>39</v>
      </c>
      <c r="J603" s="15">
        <v>40.82</v>
      </c>
      <c r="K603" s="15">
        <v>25</v>
      </c>
      <c r="L603" s="15">
        <v>1.6328</v>
      </c>
      <c r="M603" s="15">
        <v>43</v>
      </c>
      <c r="N603" s="15" t="s">
        <v>32</v>
      </c>
      <c r="O603" s="17">
        <f>J603*M603</f>
        <v>1755.26</v>
      </c>
      <c r="P603" s="17">
        <v>0</v>
      </c>
      <c r="Q603" s="17">
        <f>J603*P603</f>
        <v>0</v>
      </c>
      <c r="R603" s="17">
        <f t="shared" ref="R603" si="621">O603-Q603</f>
        <v>1755.26</v>
      </c>
      <c r="S603" s="17">
        <f>R603*1</f>
        <v>1755.26</v>
      </c>
      <c r="T603" s="17">
        <f t="shared" si="617"/>
        <v>0</v>
      </c>
      <c r="U603" s="20"/>
      <c r="V603" s="20"/>
      <c r="W603" s="23"/>
      <c r="X603" s="23" t="s">
        <v>33</v>
      </c>
    </row>
    <row r="604" spans="1:24" x14ac:dyDescent="0.25">
      <c r="A604" s="21">
        <v>45219</v>
      </c>
      <c r="B604" s="22" t="s">
        <v>1451</v>
      </c>
      <c r="C604" s="22" t="s">
        <v>1452</v>
      </c>
      <c r="D604" s="22" t="s">
        <v>359</v>
      </c>
      <c r="E604" s="22">
        <v>1722</v>
      </c>
      <c r="F604" s="23" t="s">
        <v>85</v>
      </c>
      <c r="G604" s="23" t="s">
        <v>29</v>
      </c>
      <c r="H604" s="23" t="s">
        <v>43</v>
      </c>
      <c r="I604" s="23" t="s">
        <v>44</v>
      </c>
      <c r="J604" s="15">
        <v>36.340000000000003</v>
      </c>
      <c r="K604" s="15">
        <v>25</v>
      </c>
      <c r="L604" s="15">
        <v>1.4536</v>
      </c>
      <c r="M604" s="15" t="s">
        <v>32</v>
      </c>
      <c r="N604" s="15">
        <v>70</v>
      </c>
      <c r="O604" s="16">
        <f>+K604*N604</f>
        <v>1750</v>
      </c>
      <c r="P604" s="17">
        <v>0</v>
      </c>
      <c r="Q604" s="17">
        <f>+K604*P604</f>
        <v>0</v>
      </c>
      <c r="R604" s="17">
        <f>+O604-Q604</f>
        <v>1750</v>
      </c>
      <c r="S604" s="17">
        <f>+R604*0</f>
        <v>0</v>
      </c>
      <c r="T604" s="17">
        <f>+R604-S604</f>
        <v>1750</v>
      </c>
      <c r="U604" s="17"/>
      <c r="V604" s="20"/>
      <c r="W604" s="23"/>
      <c r="X604" s="23" t="s">
        <v>33</v>
      </c>
    </row>
    <row r="605" spans="1:24" x14ac:dyDescent="0.25">
      <c r="A605" s="21">
        <v>45219</v>
      </c>
      <c r="B605" s="22" t="s">
        <v>1453</v>
      </c>
      <c r="C605" s="22" t="s">
        <v>1454</v>
      </c>
      <c r="D605" s="22" t="s">
        <v>171</v>
      </c>
      <c r="E605" s="22"/>
      <c r="F605" s="23" t="s">
        <v>155</v>
      </c>
      <c r="G605" s="23" t="s">
        <v>29</v>
      </c>
      <c r="H605" s="23" t="s">
        <v>38</v>
      </c>
      <c r="I605" s="23" t="s">
        <v>39</v>
      </c>
      <c r="J605" s="15">
        <v>44.5</v>
      </c>
      <c r="K605" s="15">
        <v>25</v>
      </c>
      <c r="L605" s="15">
        <v>1.78</v>
      </c>
      <c r="M605" s="15">
        <v>83</v>
      </c>
      <c r="N605" s="15" t="s">
        <v>75</v>
      </c>
      <c r="O605" s="16">
        <f t="shared" ref="O605" si="622">J605*M605</f>
        <v>3693.5</v>
      </c>
      <c r="P605" s="17">
        <v>38</v>
      </c>
      <c r="Q605" s="17">
        <f t="shared" ref="Q605" si="623">J605*P605</f>
        <v>1691</v>
      </c>
      <c r="R605" s="17">
        <f t="shared" ref="R605" si="624">+O605-Q605</f>
        <v>2002.5</v>
      </c>
      <c r="S605" s="17">
        <f t="shared" ref="S605" si="625">+R605*1</f>
        <v>2002.5</v>
      </c>
      <c r="T605" s="17">
        <f t="shared" ref="T605" si="626">+R605-S605</f>
        <v>0</v>
      </c>
      <c r="U605" s="17">
        <f t="shared" ref="U605" si="627">J605*36</f>
        <v>1602</v>
      </c>
      <c r="V605" s="20"/>
      <c r="W605" s="23" t="s">
        <v>58</v>
      </c>
      <c r="X605" s="23" t="s">
        <v>156</v>
      </c>
    </row>
    <row r="606" spans="1:24" x14ac:dyDescent="0.25">
      <c r="A606" s="21">
        <v>45219</v>
      </c>
      <c r="B606" s="22" t="s">
        <v>1455</v>
      </c>
      <c r="C606" s="22" t="s">
        <v>1456</v>
      </c>
      <c r="D606" s="22" t="s">
        <v>48</v>
      </c>
      <c r="E606" s="22">
        <v>3033</v>
      </c>
      <c r="F606" s="23" t="s">
        <v>51</v>
      </c>
      <c r="G606" s="23" t="s">
        <v>29</v>
      </c>
      <c r="H606" s="23" t="s">
        <v>43</v>
      </c>
      <c r="I606" s="23" t="s">
        <v>44</v>
      </c>
      <c r="J606" s="15">
        <v>38.72</v>
      </c>
      <c r="K606" s="15">
        <v>25</v>
      </c>
      <c r="L606" s="15">
        <v>1.5488</v>
      </c>
      <c r="M606" s="15" t="s">
        <v>32</v>
      </c>
      <c r="N606" s="15">
        <v>68</v>
      </c>
      <c r="O606" s="16">
        <f>K606*N606</f>
        <v>1700</v>
      </c>
      <c r="P606" s="17">
        <v>0</v>
      </c>
      <c r="Q606" s="17">
        <f>K606*P606</f>
        <v>0</v>
      </c>
      <c r="R606" s="17">
        <f t="shared" ref="R606:R608" si="628">O606-Q606</f>
        <v>1700</v>
      </c>
      <c r="S606" s="17">
        <f>R606*0</f>
        <v>0</v>
      </c>
      <c r="T606" s="17">
        <f t="shared" ref="T606:T609" si="629">R606-S606</f>
        <v>1700</v>
      </c>
      <c r="U606" s="17"/>
      <c r="V606" s="20"/>
      <c r="W606" s="23"/>
      <c r="X606" s="23" t="s">
        <v>33</v>
      </c>
    </row>
    <row r="607" spans="1:24" x14ac:dyDescent="0.25">
      <c r="A607" s="21">
        <v>45219</v>
      </c>
      <c r="B607" s="22" t="s">
        <v>1457</v>
      </c>
      <c r="C607" s="22" t="s">
        <v>1458</v>
      </c>
      <c r="D607" s="22" t="s">
        <v>71</v>
      </c>
      <c r="E607" s="22">
        <v>3034</v>
      </c>
      <c r="F607" s="23" t="s">
        <v>51</v>
      </c>
      <c r="G607" s="23" t="s">
        <v>29</v>
      </c>
      <c r="H607" s="23" t="s">
        <v>43</v>
      </c>
      <c r="I607" s="23" t="s">
        <v>44</v>
      </c>
      <c r="J607" s="15">
        <v>38.04</v>
      </c>
      <c r="K607" s="15">
        <v>25</v>
      </c>
      <c r="L607" s="15">
        <v>1.5216000000000001</v>
      </c>
      <c r="M607" s="15" t="s">
        <v>32</v>
      </c>
      <c r="N607" s="15">
        <v>68</v>
      </c>
      <c r="O607" s="16">
        <f>K607*N607</f>
        <v>1700</v>
      </c>
      <c r="P607" s="17">
        <v>0</v>
      </c>
      <c r="Q607" s="17">
        <f>K607*P607</f>
        <v>0</v>
      </c>
      <c r="R607" s="17">
        <f t="shared" si="628"/>
        <v>1700</v>
      </c>
      <c r="S607" s="17">
        <f>R607*0</f>
        <v>0</v>
      </c>
      <c r="T607" s="17">
        <f t="shared" si="629"/>
        <v>1700</v>
      </c>
      <c r="U607" s="17"/>
      <c r="V607" s="20"/>
      <c r="W607" s="23"/>
      <c r="X607" s="23" t="s">
        <v>33</v>
      </c>
    </row>
    <row r="608" spans="1:24" x14ac:dyDescent="0.25">
      <c r="A608" s="21">
        <v>45219</v>
      </c>
      <c r="B608" s="22" t="s">
        <v>1459</v>
      </c>
      <c r="C608" s="22" t="s">
        <v>1460</v>
      </c>
      <c r="D608" s="22" t="s">
        <v>68</v>
      </c>
      <c r="E608" s="22">
        <v>3035</v>
      </c>
      <c r="F608" s="23" t="s">
        <v>51</v>
      </c>
      <c r="G608" s="23" t="s">
        <v>29</v>
      </c>
      <c r="H608" s="23" t="s">
        <v>43</v>
      </c>
      <c r="I608" s="23" t="s">
        <v>44</v>
      </c>
      <c r="J608" s="15">
        <v>38.86</v>
      </c>
      <c r="K608" s="15">
        <v>25</v>
      </c>
      <c r="L608" s="15">
        <v>1.5544</v>
      </c>
      <c r="M608" s="15" t="s">
        <v>32</v>
      </c>
      <c r="N608" s="15">
        <v>68</v>
      </c>
      <c r="O608" s="16">
        <f>K608*N608</f>
        <v>1700</v>
      </c>
      <c r="P608" s="17">
        <v>0</v>
      </c>
      <c r="Q608" s="17">
        <f>K608*P608</f>
        <v>0</v>
      </c>
      <c r="R608" s="17">
        <f t="shared" si="628"/>
        <v>1700</v>
      </c>
      <c r="S608" s="17">
        <f>R608*0</f>
        <v>0</v>
      </c>
      <c r="T608" s="17">
        <f t="shared" si="629"/>
        <v>1700</v>
      </c>
      <c r="U608" s="20"/>
      <c r="V608" s="20"/>
      <c r="W608" s="23"/>
      <c r="X608" s="23" t="s">
        <v>33</v>
      </c>
    </row>
    <row r="609" spans="1:24" x14ac:dyDescent="0.25">
      <c r="A609" s="21">
        <v>45219</v>
      </c>
      <c r="B609" s="22" t="s">
        <v>1461</v>
      </c>
      <c r="C609" s="22" t="s">
        <v>1462</v>
      </c>
      <c r="D609" s="22" t="s">
        <v>1463</v>
      </c>
      <c r="E609" s="22" t="s">
        <v>27</v>
      </c>
      <c r="F609" s="23" t="s">
        <v>28</v>
      </c>
      <c r="G609" s="23" t="s">
        <v>29</v>
      </c>
      <c r="H609" s="23" t="s">
        <v>38</v>
      </c>
      <c r="I609" s="23" t="s">
        <v>39</v>
      </c>
      <c r="J609" s="15">
        <v>15.76</v>
      </c>
      <c r="K609" s="15">
        <v>10</v>
      </c>
      <c r="L609" s="15">
        <v>1.5760000000000001</v>
      </c>
      <c r="M609" s="15">
        <v>45</v>
      </c>
      <c r="N609" s="15" t="s">
        <v>75</v>
      </c>
      <c r="O609" s="17">
        <f>+J609*M609</f>
        <v>709.2</v>
      </c>
      <c r="P609" s="17">
        <v>0</v>
      </c>
      <c r="Q609" s="17">
        <f>+J609*P609</f>
        <v>0</v>
      </c>
      <c r="R609" s="17">
        <f>+O609-Q609</f>
        <v>709.2</v>
      </c>
      <c r="S609" s="17">
        <f>R609*0</f>
        <v>0</v>
      </c>
      <c r="T609" s="17">
        <f t="shared" si="629"/>
        <v>709.2</v>
      </c>
      <c r="U609" s="17"/>
      <c r="V609" s="20"/>
      <c r="W609" s="23"/>
      <c r="X609" s="23" t="s">
        <v>33</v>
      </c>
    </row>
    <row r="610" spans="1:24" x14ac:dyDescent="0.25">
      <c r="A610" s="21">
        <v>45219</v>
      </c>
      <c r="B610" s="22" t="s">
        <v>1464</v>
      </c>
      <c r="C610" s="22" t="s">
        <v>1465</v>
      </c>
      <c r="D610" s="22" t="s">
        <v>754</v>
      </c>
      <c r="E610" s="22" t="s">
        <v>27</v>
      </c>
      <c r="F610" s="23" t="s">
        <v>28</v>
      </c>
      <c r="G610" s="23" t="s">
        <v>29</v>
      </c>
      <c r="H610" s="23" t="s">
        <v>43</v>
      </c>
      <c r="I610" s="23" t="s">
        <v>44</v>
      </c>
      <c r="J610" s="15">
        <v>38.86</v>
      </c>
      <c r="K610" s="15">
        <v>25</v>
      </c>
      <c r="L610" s="15">
        <v>1.5544</v>
      </c>
      <c r="M610" s="15">
        <f>46/1.2</f>
        <v>38.333333333333336</v>
      </c>
      <c r="N610" s="15" t="s">
        <v>32</v>
      </c>
      <c r="O610" s="16">
        <f t="shared" ref="O610" si="630">+J610*M610</f>
        <v>1489.6333333333334</v>
      </c>
      <c r="P610" s="17">
        <v>0</v>
      </c>
      <c r="Q610" s="17">
        <f t="shared" ref="Q610" si="631">+J610*P610</f>
        <v>0</v>
      </c>
      <c r="R610" s="17">
        <f t="shared" ref="R610" si="632">+O610-Q610</f>
        <v>1489.6333333333334</v>
      </c>
      <c r="S610" s="17">
        <f>+R610*1</f>
        <v>1489.6333333333334</v>
      </c>
      <c r="T610" s="17">
        <f>+R610-S610</f>
        <v>0</v>
      </c>
      <c r="U610" s="17"/>
      <c r="V610" s="20"/>
      <c r="W610" s="23" t="s">
        <v>755</v>
      </c>
      <c r="X610" s="23" t="s">
        <v>33</v>
      </c>
    </row>
    <row r="611" spans="1:24" x14ac:dyDescent="0.25">
      <c r="A611" s="21">
        <v>45219</v>
      </c>
      <c r="B611" s="22" t="s">
        <v>1466</v>
      </c>
      <c r="C611" s="22" t="s">
        <v>1467</v>
      </c>
      <c r="D611" s="22" t="s">
        <v>121</v>
      </c>
      <c r="E611" s="22">
        <v>386</v>
      </c>
      <c r="F611" s="23" t="s">
        <v>37</v>
      </c>
      <c r="G611" s="23" t="s">
        <v>29</v>
      </c>
      <c r="H611" s="23" t="s">
        <v>288</v>
      </c>
      <c r="I611" s="23" t="s">
        <v>289</v>
      </c>
      <c r="J611" s="15">
        <v>38.46</v>
      </c>
      <c r="K611" s="15">
        <v>25</v>
      </c>
      <c r="L611" s="15">
        <v>1.5384</v>
      </c>
      <c r="M611" s="15">
        <v>48</v>
      </c>
      <c r="N611" s="15" t="s">
        <v>32</v>
      </c>
      <c r="O611" s="17">
        <f>J611*M611</f>
        <v>1846.08</v>
      </c>
      <c r="P611" s="17">
        <v>0</v>
      </c>
      <c r="Q611" s="17">
        <f>J611*P611</f>
        <v>0</v>
      </c>
      <c r="R611" s="17">
        <f t="shared" ref="R611:R612" si="633">O611-Q611</f>
        <v>1846.08</v>
      </c>
      <c r="S611" s="17">
        <f>R611*1</f>
        <v>1846.08</v>
      </c>
      <c r="T611" s="17">
        <f t="shared" ref="T611:T612" si="634">R611-S611</f>
        <v>0</v>
      </c>
      <c r="U611" s="17"/>
      <c r="V611" s="20"/>
      <c r="W611" s="23"/>
      <c r="X611" s="23" t="s">
        <v>33</v>
      </c>
    </row>
    <row r="612" spans="1:24" x14ac:dyDescent="0.25">
      <c r="A612" s="21">
        <v>45219</v>
      </c>
      <c r="B612" s="22" t="s">
        <v>1468</v>
      </c>
      <c r="C612" s="22" t="s">
        <v>1469</v>
      </c>
      <c r="D612" s="22" t="s">
        <v>54</v>
      </c>
      <c r="E612" s="22"/>
      <c r="F612" s="23" t="s">
        <v>181</v>
      </c>
      <c r="G612" s="23" t="s">
        <v>29</v>
      </c>
      <c r="H612" s="23" t="s">
        <v>38</v>
      </c>
      <c r="I612" s="23" t="s">
        <v>39</v>
      </c>
      <c r="J612" s="15">
        <v>44.48</v>
      </c>
      <c r="K612" s="15">
        <v>25</v>
      </c>
      <c r="L612" s="15">
        <v>1.7791999999999999</v>
      </c>
      <c r="M612" s="15">
        <v>91</v>
      </c>
      <c r="N612" s="15" t="s">
        <v>32</v>
      </c>
      <c r="O612" s="16">
        <f>J612*M612</f>
        <v>4047.68</v>
      </c>
      <c r="P612" s="17">
        <v>40</v>
      </c>
      <c r="Q612" s="17">
        <f>J612*P612</f>
        <v>1779.1999999999998</v>
      </c>
      <c r="R612" s="17">
        <f t="shared" si="633"/>
        <v>2268.48</v>
      </c>
      <c r="S612" s="17">
        <f t="shared" ref="S612" si="635">R612*1</f>
        <v>2268.48</v>
      </c>
      <c r="T612" s="17">
        <f t="shared" si="634"/>
        <v>0</v>
      </c>
      <c r="U612" s="17">
        <f>J612*36</f>
        <v>1601.28</v>
      </c>
      <c r="V612" s="20"/>
      <c r="W612" s="23" t="s">
        <v>58</v>
      </c>
      <c r="X612" s="23" t="s">
        <v>182</v>
      </c>
    </row>
    <row r="613" spans="1:24" x14ac:dyDescent="0.25">
      <c r="A613" s="21">
        <v>45219</v>
      </c>
      <c r="B613" s="22" t="s">
        <v>1470</v>
      </c>
      <c r="C613" s="22" t="s">
        <v>1471</v>
      </c>
      <c r="D613" s="22" t="s">
        <v>359</v>
      </c>
      <c r="E613" s="22">
        <v>1723</v>
      </c>
      <c r="F613" s="23" t="s">
        <v>85</v>
      </c>
      <c r="G613" s="23" t="s">
        <v>29</v>
      </c>
      <c r="H613" s="23" t="s">
        <v>38</v>
      </c>
      <c r="I613" s="23" t="s">
        <v>39</v>
      </c>
      <c r="J613" s="15">
        <v>41.18</v>
      </c>
      <c r="K613" s="15">
        <v>25</v>
      </c>
      <c r="L613" s="15">
        <v>1.6472</v>
      </c>
      <c r="M613" s="15" t="s">
        <v>32</v>
      </c>
      <c r="N613" s="15">
        <v>70</v>
      </c>
      <c r="O613" s="16">
        <f>+K613*N613</f>
        <v>1750</v>
      </c>
      <c r="P613" s="17">
        <v>0</v>
      </c>
      <c r="Q613" s="17">
        <f>+K613*P613</f>
        <v>0</v>
      </c>
      <c r="R613" s="17">
        <f>+O613-Q613</f>
        <v>1750</v>
      </c>
      <c r="S613" s="17">
        <f>+R613*0</f>
        <v>0</v>
      </c>
      <c r="T613" s="17">
        <f>+R613-S613</f>
        <v>1750</v>
      </c>
      <c r="U613" s="17"/>
      <c r="V613" s="20"/>
      <c r="W613" s="23"/>
      <c r="X613" s="23" t="s">
        <v>33</v>
      </c>
    </row>
    <row r="614" spans="1:24" x14ac:dyDescent="0.25">
      <c r="A614" s="21">
        <v>45219</v>
      </c>
      <c r="B614" s="22" t="s">
        <v>1472</v>
      </c>
      <c r="C614" s="22" t="s">
        <v>1473</v>
      </c>
      <c r="D614" s="22" t="s">
        <v>42</v>
      </c>
      <c r="E614" s="22">
        <v>730</v>
      </c>
      <c r="F614" s="23" t="s">
        <v>45</v>
      </c>
      <c r="G614" s="23" t="s">
        <v>29</v>
      </c>
      <c r="H614" s="23" t="s">
        <v>38</v>
      </c>
      <c r="I614" s="23" t="s">
        <v>39</v>
      </c>
      <c r="J614" s="15">
        <v>41.72</v>
      </c>
      <c r="K614" s="15">
        <v>25</v>
      </c>
      <c r="L614" s="15">
        <v>1.6688000000000001</v>
      </c>
      <c r="M614" s="15" t="s">
        <v>32</v>
      </c>
      <c r="N614" s="15">
        <v>70</v>
      </c>
      <c r="O614" s="17">
        <f>K614*N614</f>
        <v>1750</v>
      </c>
      <c r="P614" s="17">
        <v>0</v>
      </c>
      <c r="Q614" s="17">
        <f>J614*P614</f>
        <v>0</v>
      </c>
      <c r="R614" s="17">
        <f>+O614-Q614</f>
        <v>1750</v>
      </c>
      <c r="S614" s="17">
        <f>R614*0</f>
        <v>0</v>
      </c>
      <c r="T614" s="17">
        <f t="shared" ref="T614:T615" si="636">R614-S614</f>
        <v>1750</v>
      </c>
      <c r="U614" s="20"/>
      <c r="V614" s="20"/>
      <c r="W614" s="23"/>
      <c r="X614" s="23" t="s">
        <v>33</v>
      </c>
    </row>
    <row r="615" spans="1:24" x14ac:dyDescent="0.25">
      <c r="A615" s="21">
        <v>45219</v>
      </c>
      <c r="B615" s="22" t="s">
        <v>1302</v>
      </c>
      <c r="C615" s="22" t="s">
        <v>1474</v>
      </c>
      <c r="D615" s="22" t="s">
        <v>171</v>
      </c>
      <c r="E615" s="22"/>
      <c r="F615" s="23" t="s">
        <v>181</v>
      </c>
      <c r="G615" s="23" t="s">
        <v>29</v>
      </c>
      <c r="H615" s="23" t="s">
        <v>43</v>
      </c>
      <c r="I615" s="23" t="s">
        <v>44</v>
      </c>
      <c r="J615" s="15">
        <v>41.16</v>
      </c>
      <c r="K615" s="15">
        <v>28</v>
      </c>
      <c r="L615" s="15">
        <v>1.47</v>
      </c>
      <c r="M615" s="15">
        <v>91</v>
      </c>
      <c r="N615" s="15" t="s">
        <v>32</v>
      </c>
      <c r="O615" s="16">
        <f>J615*M615</f>
        <v>3745.5599999999995</v>
      </c>
      <c r="P615" s="17">
        <v>40</v>
      </c>
      <c r="Q615" s="17">
        <f>J615*P615</f>
        <v>1646.3999999999999</v>
      </c>
      <c r="R615" s="17">
        <f t="shared" ref="R615" si="637">O615-Q615</f>
        <v>2099.16</v>
      </c>
      <c r="S615" s="17">
        <f t="shared" ref="S615" si="638">R615*1</f>
        <v>2099.16</v>
      </c>
      <c r="T615" s="17">
        <f t="shared" si="636"/>
        <v>0</v>
      </c>
      <c r="U615" s="17">
        <f>J615*36</f>
        <v>1481.7599999999998</v>
      </c>
      <c r="V615" s="20"/>
      <c r="W615" s="23" t="s">
        <v>58</v>
      </c>
      <c r="X615" s="23" t="s">
        <v>182</v>
      </c>
    </row>
    <row r="616" spans="1:24" x14ac:dyDescent="0.25">
      <c r="A616" s="21">
        <v>45219</v>
      </c>
      <c r="B616" s="22" t="s">
        <v>1475</v>
      </c>
      <c r="C616" s="22" t="s">
        <v>1476</v>
      </c>
      <c r="D616" s="22" t="s">
        <v>1116</v>
      </c>
      <c r="E616" s="22" t="s">
        <v>27</v>
      </c>
      <c r="F616" s="23" t="s">
        <v>28</v>
      </c>
      <c r="G616" s="23" t="s">
        <v>49</v>
      </c>
      <c r="H616" s="23" t="s">
        <v>49</v>
      </c>
      <c r="I616" s="23" t="s">
        <v>50</v>
      </c>
      <c r="J616" s="15">
        <v>19.600000000000001</v>
      </c>
      <c r="K616" s="15">
        <v>12</v>
      </c>
      <c r="L616" s="15">
        <v>1.633333333333334</v>
      </c>
      <c r="M616" s="15">
        <f>15/1.2</f>
        <v>12.5</v>
      </c>
      <c r="N616" s="15" t="s">
        <v>32</v>
      </c>
      <c r="O616" s="16">
        <f t="shared" ref="O616:O617" si="639">+J616*M616</f>
        <v>245.00000000000003</v>
      </c>
      <c r="P616" s="17">
        <v>0</v>
      </c>
      <c r="Q616" s="17">
        <f t="shared" ref="Q616:Q617" si="640">+J616*P616</f>
        <v>0</v>
      </c>
      <c r="R616" s="17">
        <f t="shared" ref="R616:R617" si="641">+O616-Q616</f>
        <v>245.00000000000003</v>
      </c>
      <c r="S616" s="17">
        <f t="shared" ref="S616:S617" si="642">+R616*1</f>
        <v>245.00000000000003</v>
      </c>
      <c r="T616" s="17">
        <f>+R616-S616</f>
        <v>0</v>
      </c>
      <c r="U616" s="20"/>
      <c r="V616" s="20"/>
      <c r="W616" s="23"/>
      <c r="X616" s="23" t="s">
        <v>33</v>
      </c>
    </row>
    <row r="617" spans="1:24" x14ac:dyDescent="0.25">
      <c r="A617" s="21">
        <v>45219</v>
      </c>
      <c r="B617" s="22" t="s">
        <v>1477</v>
      </c>
      <c r="C617" s="22" t="s">
        <v>1478</v>
      </c>
      <c r="D617" s="22" t="s">
        <v>754</v>
      </c>
      <c r="E617" s="22" t="s">
        <v>27</v>
      </c>
      <c r="F617" s="23" t="s">
        <v>28</v>
      </c>
      <c r="G617" s="23" t="s">
        <v>55</v>
      </c>
      <c r="H617" s="23" t="s">
        <v>619</v>
      </c>
      <c r="I617" s="23" t="s">
        <v>1237</v>
      </c>
      <c r="J617" s="15">
        <v>42.86</v>
      </c>
      <c r="K617" s="15">
        <v>25</v>
      </c>
      <c r="L617" s="15">
        <v>1.7143999999999999</v>
      </c>
      <c r="M617" s="15">
        <f>34/1.2</f>
        <v>28.333333333333336</v>
      </c>
      <c r="N617" s="15" t="s">
        <v>32</v>
      </c>
      <c r="O617" s="16">
        <f t="shared" si="639"/>
        <v>1214.3666666666668</v>
      </c>
      <c r="P617" s="17">
        <v>0</v>
      </c>
      <c r="Q617" s="17">
        <f t="shared" si="640"/>
        <v>0</v>
      </c>
      <c r="R617" s="17">
        <f t="shared" si="641"/>
        <v>1214.3666666666668</v>
      </c>
      <c r="S617" s="17">
        <f t="shared" si="642"/>
        <v>1214.3666666666668</v>
      </c>
      <c r="T617" s="17">
        <f>+R617-S617</f>
        <v>0</v>
      </c>
      <c r="U617" s="20"/>
      <c r="V617" s="20"/>
      <c r="W617" s="23" t="s">
        <v>755</v>
      </c>
      <c r="X617" s="23" t="s">
        <v>33</v>
      </c>
    </row>
    <row r="618" spans="1:24" x14ac:dyDescent="0.25">
      <c r="A618" s="21">
        <v>45219</v>
      </c>
      <c r="B618" s="22" t="s">
        <v>1479</v>
      </c>
      <c r="C618" s="22" t="s">
        <v>1480</v>
      </c>
      <c r="D618" s="22" t="s">
        <v>109</v>
      </c>
      <c r="E618" s="22">
        <v>3036</v>
      </c>
      <c r="F618" s="23" t="s">
        <v>51</v>
      </c>
      <c r="G618" s="23" t="s">
        <v>29</v>
      </c>
      <c r="H618" s="23" t="s">
        <v>43</v>
      </c>
      <c r="I618" s="23" t="s">
        <v>44</v>
      </c>
      <c r="J618" s="15">
        <v>37.36</v>
      </c>
      <c r="K618" s="15">
        <v>25</v>
      </c>
      <c r="L618" s="15">
        <v>1.4944</v>
      </c>
      <c r="M618" s="15" t="s">
        <v>32</v>
      </c>
      <c r="N618" s="15">
        <v>68</v>
      </c>
      <c r="O618" s="16">
        <f>K618*N618</f>
        <v>1700</v>
      </c>
      <c r="P618" s="17">
        <v>0</v>
      </c>
      <c r="Q618" s="17">
        <f>K618*P618</f>
        <v>0</v>
      </c>
      <c r="R618" s="17">
        <f t="shared" ref="R618" si="643">O618-Q618</f>
        <v>1700</v>
      </c>
      <c r="S618" s="17">
        <f>R618*0</f>
        <v>0</v>
      </c>
      <c r="T618" s="17">
        <f t="shared" ref="T618" si="644">R618-S618</f>
        <v>1700</v>
      </c>
      <c r="U618" s="17"/>
      <c r="V618" s="20"/>
      <c r="W618" s="23"/>
      <c r="X618" s="23" t="s">
        <v>33</v>
      </c>
    </row>
    <row r="619" spans="1:24" x14ac:dyDescent="0.25">
      <c r="A619" s="21">
        <v>45219</v>
      </c>
      <c r="B619" s="22" t="s">
        <v>1481</v>
      </c>
      <c r="C619" s="22" t="s">
        <v>1482</v>
      </c>
      <c r="D619" s="22" t="s">
        <v>1483</v>
      </c>
      <c r="E619" s="22" t="s">
        <v>27</v>
      </c>
      <c r="F619" s="23" t="s">
        <v>28</v>
      </c>
      <c r="G619" s="23" t="s">
        <v>29</v>
      </c>
      <c r="H619" s="23" t="s">
        <v>43</v>
      </c>
      <c r="I619" s="23" t="s">
        <v>44</v>
      </c>
      <c r="J619" s="15">
        <v>8.5</v>
      </c>
      <c r="K619" s="15">
        <v>6</v>
      </c>
      <c r="L619" s="15">
        <v>1.416666666666667</v>
      </c>
      <c r="M619" s="15">
        <f>46/1.2</f>
        <v>38.333333333333336</v>
      </c>
      <c r="N619" s="15" t="s">
        <v>32</v>
      </c>
      <c r="O619" s="16">
        <f t="shared" ref="O619" si="645">+J619*M619</f>
        <v>325.83333333333337</v>
      </c>
      <c r="P619" s="17">
        <v>0</v>
      </c>
      <c r="Q619" s="17">
        <f t="shared" ref="Q619" si="646">+J619*P619</f>
        <v>0</v>
      </c>
      <c r="R619" s="17">
        <f t="shared" ref="R619" si="647">+O619-Q619</f>
        <v>325.83333333333337</v>
      </c>
      <c r="S619" s="17">
        <f>+R619*1</f>
        <v>325.83333333333337</v>
      </c>
      <c r="T619" s="17">
        <f>+R619-S619</f>
        <v>0</v>
      </c>
      <c r="U619" s="20"/>
      <c r="V619" s="20"/>
      <c r="W619" s="23"/>
      <c r="X619" s="23" t="s">
        <v>33</v>
      </c>
    </row>
    <row r="620" spans="1:24" x14ac:dyDescent="0.25">
      <c r="A620" s="21">
        <v>45219</v>
      </c>
      <c r="B620" s="22" t="s">
        <v>1484</v>
      </c>
      <c r="C620" s="22" t="s">
        <v>1485</v>
      </c>
      <c r="D620" s="22" t="s">
        <v>1486</v>
      </c>
      <c r="E620" s="22">
        <v>161</v>
      </c>
      <c r="F620" s="23" t="s">
        <v>1064</v>
      </c>
      <c r="G620" s="23" t="s">
        <v>29</v>
      </c>
      <c r="H620" s="23" t="s">
        <v>288</v>
      </c>
      <c r="I620" s="23" t="s">
        <v>289</v>
      </c>
      <c r="J620" s="15">
        <v>9.0399999999999991</v>
      </c>
      <c r="K620" s="15">
        <v>6</v>
      </c>
      <c r="L620" s="15">
        <v>1.506666666666667</v>
      </c>
      <c r="M620" s="15">
        <v>48</v>
      </c>
      <c r="N620" s="15" t="s">
        <v>32</v>
      </c>
      <c r="O620" s="16">
        <f>J620*M620</f>
        <v>433.91999999999996</v>
      </c>
      <c r="P620" s="17">
        <v>0</v>
      </c>
      <c r="Q620" s="17">
        <f>J620*P620</f>
        <v>0</v>
      </c>
      <c r="R620" s="17">
        <f>O620-Q620</f>
        <v>433.91999999999996</v>
      </c>
      <c r="S620" s="17">
        <f>R620*1</f>
        <v>433.91999999999996</v>
      </c>
      <c r="T620" s="17">
        <f>R620-S620</f>
        <v>0</v>
      </c>
      <c r="U620" s="17"/>
      <c r="V620" s="20"/>
      <c r="W620" s="23"/>
      <c r="X620" s="23" t="s">
        <v>33</v>
      </c>
    </row>
    <row r="621" spans="1:24" x14ac:dyDescent="0.25">
      <c r="A621" s="21">
        <v>45220</v>
      </c>
      <c r="B621" s="22" t="s">
        <v>1443</v>
      </c>
      <c r="C621" s="22" t="s">
        <v>1487</v>
      </c>
      <c r="D621" s="22" t="s">
        <v>121</v>
      </c>
      <c r="E621" s="22">
        <v>387</v>
      </c>
      <c r="F621" s="23" t="s">
        <v>37</v>
      </c>
      <c r="G621" s="23" t="s">
        <v>29</v>
      </c>
      <c r="H621" s="23" t="s">
        <v>38</v>
      </c>
      <c r="I621" s="23" t="s">
        <v>39</v>
      </c>
      <c r="J621" s="15">
        <v>42.42</v>
      </c>
      <c r="K621" s="15">
        <v>25</v>
      </c>
      <c r="L621" s="15">
        <v>1.6968000000000001</v>
      </c>
      <c r="M621" s="15">
        <v>43</v>
      </c>
      <c r="N621" s="15" t="s">
        <v>32</v>
      </c>
      <c r="O621" s="17">
        <f>J621*M621</f>
        <v>1824.0600000000002</v>
      </c>
      <c r="P621" s="17">
        <v>0</v>
      </c>
      <c r="Q621" s="17">
        <f>J621*P621</f>
        <v>0</v>
      </c>
      <c r="R621" s="17">
        <f t="shared" ref="R621:R625" si="648">O621-Q621</f>
        <v>1824.0600000000002</v>
      </c>
      <c r="S621" s="17">
        <f>R621*1</f>
        <v>1824.0600000000002</v>
      </c>
      <c r="T621" s="17">
        <f t="shared" ref="T621:T625" si="649">R621-S621</f>
        <v>0</v>
      </c>
      <c r="U621" s="17"/>
      <c r="V621" s="20"/>
      <c r="W621" s="23"/>
      <c r="X621" s="23" t="s">
        <v>33</v>
      </c>
    </row>
    <row r="622" spans="1:24" x14ac:dyDescent="0.25">
      <c r="A622" s="21">
        <v>45220</v>
      </c>
      <c r="B622" s="22" t="s">
        <v>1488</v>
      </c>
      <c r="C622" s="22" t="s">
        <v>1489</v>
      </c>
      <c r="D622" s="22" t="s">
        <v>36</v>
      </c>
      <c r="E622" s="22">
        <v>3037</v>
      </c>
      <c r="F622" s="23" t="s">
        <v>51</v>
      </c>
      <c r="G622" s="23" t="s">
        <v>55</v>
      </c>
      <c r="H622" s="23" t="s">
        <v>619</v>
      </c>
      <c r="I622" s="23" t="s">
        <v>323</v>
      </c>
      <c r="J622" s="15">
        <v>37.92</v>
      </c>
      <c r="K622" s="15">
        <v>25</v>
      </c>
      <c r="L622" s="15">
        <v>1.5167999999999999</v>
      </c>
      <c r="M622" s="15" t="s">
        <v>32</v>
      </c>
      <c r="N622" s="15">
        <v>55</v>
      </c>
      <c r="O622" s="16">
        <f>K622*N622</f>
        <v>1375</v>
      </c>
      <c r="P622" s="17">
        <v>0</v>
      </c>
      <c r="Q622" s="17">
        <f>K622*P622</f>
        <v>0</v>
      </c>
      <c r="R622" s="17">
        <f t="shared" si="648"/>
        <v>1375</v>
      </c>
      <c r="S622" s="17">
        <f>R622*0</f>
        <v>0</v>
      </c>
      <c r="T622" s="17">
        <f t="shared" si="649"/>
        <v>1375</v>
      </c>
      <c r="U622" s="17"/>
      <c r="V622" s="20"/>
      <c r="W622" s="23"/>
      <c r="X622" s="23" t="s">
        <v>33</v>
      </c>
    </row>
    <row r="623" spans="1:24" x14ac:dyDescent="0.25">
      <c r="A623" s="21">
        <v>45220</v>
      </c>
      <c r="B623" s="22" t="s">
        <v>1490</v>
      </c>
      <c r="C623" s="22" t="s">
        <v>1491</v>
      </c>
      <c r="D623" s="22" t="s">
        <v>48</v>
      </c>
      <c r="E623" s="22">
        <v>3038</v>
      </c>
      <c r="F623" s="23" t="s">
        <v>51</v>
      </c>
      <c r="G623" s="23" t="s">
        <v>55</v>
      </c>
      <c r="H623" s="23" t="s">
        <v>619</v>
      </c>
      <c r="I623" s="23" t="s">
        <v>323</v>
      </c>
      <c r="J623" s="15">
        <v>38.58</v>
      </c>
      <c r="K623" s="15">
        <v>25</v>
      </c>
      <c r="L623" s="15">
        <v>1.5431999999999999</v>
      </c>
      <c r="M623" s="15" t="s">
        <v>32</v>
      </c>
      <c r="N623" s="15">
        <v>55</v>
      </c>
      <c r="O623" s="16">
        <f>K623*N623</f>
        <v>1375</v>
      </c>
      <c r="P623" s="17">
        <v>0</v>
      </c>
      <c r="Q623" s="17">
        <f>K623*P623</f>
        <v>0</v>
      </c>
      <c r="R623" s="17">
        <f t="shared" si="648"/>
        <v>1375</v>
      </c>
      <c r="S623" s="17">
        <f>R623*0</f>
        <v>0</v>
      </c>
      <c r="T623" s="17">
        <f t="shared" si="649"/>
        <v>1375</v>
      </c>
      <c r="U623" s="17"/>
      <c r="V623" s="20"/>
      <c r="W623" s="23"/>
      <c r="X623" s="23" t="s">
        <v>33</v>
      </c>
    </row>
    <row r="624" spans="1:24" x14ac:dyDescent="0.25">
      <c r="A624" s="21">
        <v>45220</v>
      </c>
      <c r="B624" s="22" t="s">
        <v>1048</v>
      </c>
      <c r="C624" s="22" t="s">
        <v>1492</v>
      </c>
      <c r="D624" s="22" t="s">
        <v>68</v>
      </c>
      <c r="E624" s="22">
        <v>3039</v>
      </c>
      <c r="F624" s="23" t="s">
        <v>51</v>
      </c>
      <c r="G624" s="23" t="s">
        <v>55</v>
      </c>
      <c r="H624" s="23" t="s">
        <v>619</v>
      </c>
      <c r="I624" s="23" t="s">
        <v>323</v>
      </c>
      <c r="J624" s="15">
        <v>37.54</v>
      </c>
      <c r="K624" s="15">
        <v>25</v>
      </c>
      <c r="L624" s="15">
        <v>1.5016</v>
      </c>
      <c r="M624" s="15" t="s">
        <v>32</v>
      </c>
      <c r="N624" s="15">
        <v>55</v>
      </c>
      <c r="O624" s="16">
        <f>K624*N624</f>
        <v>1375</v>
      </c>
      <c r="P624" s="17">
        <v>0</v>
      </c>
      <c r="Q624" s="17">
        <f>K624*P624</f>
        <v>0</v>
      </c>
      <c r="R624" s="17">
        <f t="shared" si="648"/>
        <v>1375</v>
      </c>
      <c r="S624" s="17">
        <f>R624*0</f>
        <v>0</v>
      </c>
      <c r="T624" s="17">
        <f t="shared" si="649"/>
        <v>1375</v>
      </c>
      <c r="U624" s="17"/>
      <c r="V624" s="20"/>
      <c r="W624" s="23"/>
      <c r="X624" s="23" t="s">
        <v>33</v>
      </c>
    </row>
    <row r="625" spans="1:24" x14ac:dyDescent="0.25">
      <c r="A625" s="21">
        <v>45220</v>
      </c>
      <c r="B625" s="22" t="s">
        <v>1493</v>
      </c>
      <c r="C625" s="22" t="s">
        <v>1494</v>
      </c>
      <c r="D625" s="22" t="s">
        <v>71</v>
      </c>
      <c r="E625" s="22">
        <v>3040</v>
      </c>
      <c r="F625" s="23" t="s">
        <v>51</v>
      </c>
      <c r="G625" s="23" t="s">
        <v>55</v>
      </c>
      <c r="H625" s="23" t="s">
        <v>619</v>
      </c>
      <c r="I625" s="23" t="s">
        <v>323</v>
      </c>
      <c r="J625" s="15">
        <v>37.74</v>
      </c>
      <c r="K625" s="15">
        <v>25</v>
      </c>
      <c r="L625" s="15">
        <v>1.5096000000000001</v>
      </c>
      <c r="M625" s="15" t="s">
        <v>32</v>
      </c>
      <c r="N625" s="15">
        <v>55</v>
      </c>
      <c r="O625" s="16">
        <f>K625*N625</f>
        <v>1375</v>
      </c>
      <c r="P625" s="17">
        <v>0</v>
      </c>
      <c r="Q625" s="17">
        <f>K625*P625</f>
        <v>0</v>
      </c>
      <c r="R625" s="17">
        <f t="shared" si="648"/>
        <v>1375</v>
      </c>
      <c r="S625" s="17">
        <f>R625*0</f>
        <v>0</v>
      </c>
      <c r="T625" s="17">
        <f t="shared" si="649"/>
        <v>1375</v>
      </c>
      <c r="U625" s="17"/>
      <c r="V625" s="20"/>
      <c r="W625" s="23"/>
      <c r="X625" s="23" t="s">
        <v>33</v>
      </c>
    </row>
    <row r="626" spans="1:24" x14ac:dyDescent="0.25">
      <c r="A626" s="21">
        <v>45220</v>
      </c>
      <c r="B626" s="22" t="s">
        <v>1495</v>
      </c>
      <c r="C626" s="22" t="s">
        <v>1496</v>
      </c>
      <c r="D626" s="22" t="s">
        <v>1063</v>
      </c>
      <c r="E626" s="22">
        <v>162</v>
      </c>
      <c r="F626" s="23" t="s">
        <v>1064</v>
      </c>
      <c r="G626" s="23" t="s">
        <v>29</v>
      </c>
      <c r="H626" s="23" t="s">
        <v>38</v>
      </c>
      <c r="I626" s="23" t="s">
        <v>39</v>
      </c>
      <c r="J626" s="15">
        <v>10.16</v>
      </c>
      <c r="K626" s="15">
        <v>6</v>
      </c>
      <c r="L626" s="15">
        <v>1.6933333333333329</v>
      </c>
      <c r="M626" s="15">
        <v>45</v>
      </c>
      <c r="N626" s="15" t="s">
        <v>32</v>
      </c>
      <c r="O626" s="16">
        <f>J626*M626</f>
        <v>457.2</v>
      </c>
      <c r="P626" s="17">
        <v>0</v>
      </c>
      <c r="Q626" s="17">
        <f>J626*P626</f>
        <v>0</v>
      </c>
      <c r="R626" s="17">
        <f>O626-Q626</f>
        <v>457.2</v>
      </c>
      <c r="S626" s="17">
        <f>R626*1</f>
        <v>457.2</v>
      </c>
      <c r="T626" s="17">
        <f>R626-S626</f>
        <v>0</v>
      </c>
      <c r="U626" s="17"/>
      <c r="V626" s="20"/>
      <c r="W626" s="23"/>
      <c r="X626" s="23" t="s">
        <v>33</v>
      </c>
    </row>
    <row r="627" spans="1:24" x14ac:dyDescent="0.25">
      <c r="A627" s="21">
        <v>45220</v>
      </c>
      <c r="B627" s="22" t="s">
        <v>1187</v>
      </c>
      <c r="C627" s="22" t="s">
        <v>1497</v>
      </c>
      <c r="D627" s="22" t="s">
        <v>140</v>
      </c>
      <c r="E627" s="22">
        <v>731</v>
      </c>
      <c r="F627" s="23" t="s">
        <v>45</v>
      </c>
      <c r="G627" s="23" t="s">
        <v>29</v>
      </c>
      <c r="H627" s="23" t="s">
        <v>43</v>
      </c>
      <c r="I627" s="23" t="s">
        <v>44</v>
      </c>
      <c r="J627" s="15">
        <v>38.700000000000003</v>
      </c>
      <c r="K627" s="15">
        <v>25</v>
      </c>
      <c r="L627" s="15">
        <v>1.548</v>
      </c>
      <c r="M627" s="15" t="s">
        <v>32</v>
      </c>
      <c r="N627" s="15">
        <v>71</v>
      </c>
      <c r="O627" s="17">
        <f>K627*N627</f>
        <v>1775</v>
      </c>
      <c r="P627" s="17">
        <v>0</v>
      </c>
      <c r="Q627" s="17">
        <f>J627*P627</f>
        <v>0</v>
      </c>
      <c r="R627" s="17">
        <f>+O627-Q627</f>
        <v>1775</v>
      </c>
      <c r="S627" s="17">
        <f>R627*0</f>
        <v>0</v>
      </c>
      <c r="T627" s="17">
        <f t="shared" ref="T627:T628" si="650">R627-S627</f>
        <v>1775</v>
      </c>
      <c r="U627" s="17"/>
      <c r="V627" s="20"/>
      <c r="W627" s="23"/>
      <c r="X627" s="23" t="s">
        <v>33</v>
      </c>
    </row>
    <row r="628" spans="1:24" x14ac:dyDescent="0.25">
      <c r="A628" s="21">
        <v>45220</v>
      </c>
      <c r="B628" s="22" t="s">
        <v>1235</v>
      </c>
      <c r="C628" s="22" t="s">
        <v>1498</v>
      </c>
      <c r="D628" s="22" t="s">
        <v>137</v>
      </c>
      <c r="E628" s="22" t="s">
        <v>27</v>
      </c>
      <c r="F628" s="23" t="s">
        <v>28</v>
      </c>
      <c r="G628" s="23" t="s">
        <v>29</v>
      </c>
      <c r="H628" s="23" t="s">
        <v>38</v>
      </c>
      <c r="I628" s="23" t="s">
        <v>39</v>
      </c>
      <c r="J628" s="15">
        <v>16.2</v>
      </c>
      <c r="K628" s="15">
        <v>10</v>
      </c>
      <c r="L628" s="15">
        <v>1.62</v>
      </c>
      <c r="M628" s="15">
        <v>45</v>
      </c>
      <c r="N628" s="15" t="s">
        <v>75</v>
      </c>
      <c r="O628" s="17">
        <f>+J628*M628</f>
        <v>729</v>
      </c>
      <c r="P628" s="17">
        <v>0</v>
      </c>
      <c r="Q628" s="17">
        <f>+J628*P628</f>
        <v>0</v>
      </c>
      <c r="R628" s="17">
        <f>+O628-Q628</f>
        <v>729</v>
      </c>
      <c r="S628" s="17">
        <f>R628*0</f>
        <v>0</v>
      </c>
      <c r="T628" s="17">
        <f t="shared" si="650"/>
        <v>729</v>
      </c>
      <c r="U628" s="17"/>
      <c r="V628" s="20"/>
      <c r="W628" s="23"/>
      <c r="X628" s="23" t="s">
        <v>33</v>
      </c>
    </row>
    <row r="629" spans="1:24" x14ac:dyDescent="0.25">
      <c r="A629" s="21">
        <v>45220</v>
      </c>
      <c r="B629" s="22" t="s">
        <v>1499</v>
      </c>
      <c r="C629" s="22" t="s">
        <v>1500</v>
      </c>
      <c r="D629" s="22" t="s">
        <v>1483</v>
      </c>
      <c r="E629" s="22" t="s">
        <v>27</v>
      </c>
      <c r="F629" s="23" t="s">
        <v>28</v>
      </c>
      <c r="G629" s="23" t="s">
        <v>29</v>
      </c>
      <c r="H629" s="23" t="s">
        <v>43</v>
      </c>
      <c r="I629" s="23" t="s">
        <v>44</v>
      </c>
      <c r="J629" s="15">
        <v>9.82</v>
      </c>
      <c r="K629" s="15">
        <v>6.5</v>
      </c>
      <c r="L629" s="15">
        <v>1.5107692307692311</v>
      </c>
      <c r="M629" s="15">
        <f>46/1.2</f>
        <v>38.333333333333336</v>
      </c>
      <c r="N629" s="15" t="s">
        <v>32</v>
      </c>
      <c r="O629" s="16">
        <f t="shared" ref="O629:O631" si="651">+J629*M629</f>
        <v>376.43333333333339</v>
      </c>
      <c r="P629" s="17">
        <v>0</v>
      </c>
      <c r="Q629" s="17">
        <f t="shared" ref="Q629:Q631" si="652">+J629*P629</f>
        <v>0</v>
      </c>
      <c r="R629" s="17">
        <f t="shared" ref="R629:R631" si="653">+O629-Q629</f>
        <v>376.43333333333339</v>
      </c>
      <c r="S629" s="17">
        <f>+R629*1</f>
        <v>376.43333333333339</v>
      </c>
      <c r="T629" s="17">
        <f>+R629-S629</f>
        <v>0</v>
      </c>
      <c r="U629" s="17"/>
      <c r="V629" s="20"/>
      <c r="W629" s="23"/>
      <c r="X629" s="23" t="s">
        <v>33</v>
      </c>
    </row>
    <row r="630" spans="1:24" x14ac:dyDescent="0.25">
      <c r="A630" s="21">
        <v>45220</v>
      </c>
      <c r="B630" s="22" t="s">
        <v>1501</v>
      </c>
      <c r="C630" s="22" t="s">
        <v>1502</v>
      </c>
      <c r="D630" s="22" t="s">
        <v>754</v>
      </c>
      <c r="E630" s="22" t="s">
        <v>27</v>
      </c>
      <c r="F630" s="23" t="s">
        <v>28</v>
      </c>
      <c r="G630" s="23" t="s">
        <v>29</v>
      </c>
      <c r="H630" s="23" t="s">
        <v>43</v>
      </c>
      <c r="I630" s="23" t="s">
        <v>44</v>
      </c>
      <c r="J630" s="15">
        <v>37.92</v>
      </c>
      <c r="K630" s="15">
        <v>25</v>
      </c>
      <c r="L630" s="15">
        <v>1.5167999999999999</v>
      </c>
      <c r="M630" s="15">
        <f>46/1.2</f>
        <v>38.333333333333336</v>
      </c>
      <c r="N630" s="15" t="s">
        <v>32</v>
      </c>
      <c r="O630" s="16">
        <f t="shared" si="651"/>
        <v>1453.6000000000001</v>
      </c>
      <c r="P630" s="17">
        <v>0</v>
      </c>
      <c r="Q630" s="17">
        <f t="shared" si="652"/>
        <v>0</v>
      </c>
      <c r="R630" s="17">
        <f t="shared" si="653"/>
        <v>1453.6000000000001</v>
      </c>
      <c r="S630" s="17">
        <f>+R630*1</f>
        <v>1453.6000000000001</v>
      </c>
      <c r="T630" s="17">
        <f>+R630-S630</f>
        <v>0</v>
      </c>
      <c r="U630" s="17"/>
      <c r="V630" s="20"/>
      <c r="W630" s="23" t="s">
        <v>755</v>
      </c>
      <c r="X630" s="23" t="s">
        <v>33</v>
      </c>
    </row>
    <row r="631" spans="1:24" x14ac:dyDescent="0.25">
      <c r="A631" s="21">
        <v>45220</v>
      </c>
      <c r="B631" s="22" t="s">
        <v>451</v>
      </c>
      <c r="C631" s="22" t="s">
        <v>1503</v>
      </c>
      <c r="D631" s="22" t="s">
        <v>1314</v>
      </c>
      <c r="E631" s="22" t="s">
        <v>27</v>
      </c>
      <c r="F631" s="23" t="s">
        <v>28</v>
      </c>
      <c r="G631" s="23" t="s">
        <v>49</v>
      </c>
      <c r="H631" s="23" t="s">
        <v>49</v>
      </c>
      <c r="I631" s="23" t="s">
        <v>50</v>
      </c>
      <c r="J631" s="15">
        <v>10.64</v>
      </c>
      <c r="K631" s="15">
        <v>6</v>
      </c>
      <c r="L631" s="15">
        <v>1.773333333333333</v>
      </c>
      <c r="M631" s="15">
        <f>15/1.2</f>
        <v>12.5</v>
      </c>
      <c r="N631" s="15" t="s">
        <v>32</v>
      </c>
      <c r="O631" s="16">
        <f t="shared" si="651"/>
        <v>133</v>
      </c>
      <c r="P631" s="17">
        <v>0</v>
      </c>
      <c r="Q631" s="17">
        <f t="shared" si="652"/>
        <v>0</v>
      </c>
      <c r="R631" s="17">
        <f t="shared" si="653"/>
        <v>133</v>
      </c>
      <c r="S631" s="17">
        <f t="shared" ref="S631" si="654">+R631*1</f>
        <v>133</v>
      </c>
      <c r="T631" s="17">
        <f>+R631-S631</f>
        <v>0</v>
      </c>
      <c r="U631" s="17"/>
      <c r="V631" s="20"/>
      <c r="W631" s="23"/>
      <c r="X631" s="23" t="s">
        <v>33</v>
      </c>
    </row>
    <row r="632" spans="1:24" x14ac:dyDescent="0.25">
      <c r="A632" s="21">
        <v>45220</v>
      </c>
      <c r="B632" s="22" t="s">
        <v>1504</v>
      </c>
      <c r="C632" s="22" t="s">
        <v>1505</v>
      </c>
      <c r="D632" s="22" t="s">
        <v>1506</v>
      </c>
      <c r="E632" s="22">
        <v>3041</v>
      </c>
      <c r="F632" s="23" t="s">
        <v>51</v>
      </c>
      <c r="G632" s="23" t="s">
        <v>55</v>
      </c>
      <c r="H632" s="23" t="s">
        <v>619</v>
      </c>
      <c r="I632" s="23" t="s">
        <v>323</v>
      </c>
      <c r="J632" s="15">
        <v>37.28</v>
      </c>
      <c r="K632" s="15">
        <v>25</v>
      </c>
      <c r="L632" s="15">
        <v>1.4912000000000001</v>
      </c>
      <c r="M632" s="15" t="s">
        <v>32</v>
      </c>
      <c r="N632" s="15">
        <v>55</v>
      </c>
      <c r="O632" s="16">
        <f>K632*N632</f>
        <v>1375</v>
      </c>
      <c r="P632" s="17">
        <v>0</v>
      </c>
      <c r="Q632" s="17">
        <f>K632*P632</f>
        <v>0</v>
      </c>
      <c r="R632" s="17">
        <f t="shared" ref="R632:R633" si="655">O632-Q632</f>
        <v>1375</v>
      </c>
      <c r="S632" s="17">
        <f>R632*0</f>
        <v>0</v>
      </c>
      <c r="T632" s="17">
        <f t="shared" ref="T632:T633" si="656">R632-S632</f>
        <v>1375</v>
      </c>
      <c r="U632" s="20"/>
      <c r="V632" s="20"/>
      <c r="W632" s="23"/>
      <c r="X632" s="23" t="s">
        <v>33</v>
      </c>
    </row>
    <row r="633" spans="1:24" x14ac:dyDescent="0.25">
      <c r="A633" s="21">
        <v>45220</v>
      </c>
      <c r="B633" s="22" t="s">
        <v>1507</v>
      </c>
      <c r="C633" s="22" t="s">
        <v>1508</v>
      </c>
      <c r="D633" s="22" t="s">
        <v>121</v>
      </c>
      <c r="E633" s="22">
        <v>388</v>
      </c>
      <c r="F633" s="23" t="s">
        <v>37</v>
      </c>
      <c r="G633" s="23" t="s">
        <v>29</v>
      </c>
      <c r="H633" s="23" t="s">
        <v>288</v>
      </c>
      <c r="I633" s="23" t="s">
        <v>289</v>
      </c>
      <c r="J633" s="15">
        <v>36.299999999999997</v>
      </c>
      <c r="K633" s="15">
        <v>25</v>
      </c>
      <c r="L633" s="15">
        <v>1.452</v>
      </c>
      <c r="M633" s="15">
        <v>48</v>
      </c>
      <c r="N633" s="15" t="s">
        <v>32</v>
      </c>
      <c r="O633" s="17">
        <f>J633*M633</f>
        <v>1742.3999999999999</v>
      </c>
      <c r="P633" s="17">
        <v>0</v>
      </c>
      <c r="Q633" s="17">
        <f>J633*P633</f>
        <v>0</v>
      </c>
      <c r="R633" s="17">
        <f t="shared" si="655"/>
        <v>1742.3999999999999</v>
      </c>
      <c r="S633" s="17">
        <f>R633*1</f>
        <v>1742.3999999999999</v>
      </c>
      <c r="T633" s="17">
        <f t="shared" si="656"/>
        <v>0</v>
      </c>
      <c r="U633" s="17"/>
      <c r="V633" s="20"/>
      <c r="W633" s="23"/>
      <c r="X633" s="23" t="s">
        <v>33</v>
      </c>
    </row>
    <row r="634" spans="1:24" x14ac:dyDescent="0.25">
      <c r="A634" s="21">
        <v>45220</v>
      </c>
      <c r="B634" s="22" t="s">
        <v>1509</v>
      </c>
      <c r="C634" s="22" t="s">
        <v>1510</v>
      </c>
      <c r="D634" s="22" t="s">
        <v>874</v>
      </c>
      <c r="E634" s="22"/>
      <c r="F634" s="23" t="s">
        <v>155</v>
      </c>
      <c r="G634" s="23" t="s">
        <v>29</v>
      </c>
      <c r="H634" s="23" t="s">
        <v>38</v>
      </c>
      <c r="I634" s="23" t="s">
        <v>39</v>
      </c>
      <c r="J634" s="15">
        <v>44.88</v>
      </c>
      <c r="K634" s="15">
        <v>25</v>
      </c>
      <c r="L634" s="15">
        <v>1.7951999999999999</v>
      </c>
      <c r="M634" s="15">
        <v>88</v>
      </c>
      <c r="N634" s="15" t="s">
        <v>75</v>
      </c>
      <c r="O634" s="16">
        <f t="shared" ref="O634" si="657">J634*M634</f>
        <v>3949.44</v>
      </c>
      <c r="P634" s="17">
        <v>43</v>
      </c>
      <c r="Q634" s="17">
        <f t="shared" ref="Q634" si="658">J634*P634</f>
        <v>1929.8400000000001</v>
      </c>
      <c r="R634" s="17">
        <f t="shared" ref="R634" si="659">+O634-Q634</f>
        <v>2019.6</v>
      </c>
      <c r="S634" s="17">
        <f t="shared" ref="S634" si="660">+R634*1</f>
        <v>2019.6</v>
      </c>
      <c r="T634" s="17">
        <f>+R634-S634</f>
        <v>0</v>
      </c>
      <c r="U634" s="17">
        <f>J634*40</f>
        <v>1795.2</v>
      </c>
      <c r="V634" s="20"/>
      <c r="W634" s="23" t="s">
        <v>774</v>
      </c>
      <c r="X634" s="23" t="s">
        <v>362</v>
      </c>
    </row>
    <row r="635" spans="1:24" x14ac:dyDescent="0.25">
      <c r="A635" s="21">
        <v>45220</v>
      </c>
      <c r="B635" s="22" t="s">
        <v>1511</v>
      </c>
      <c r="C635" s="22" t="s">
        <v>1512</v>
      </c>
      <c r="D635" s="22" t="s">
        <v>862</v>
      </c>
      <c r="E635" s="22"/>
      <c r="F635" s="23" t="s">
        <v>181</v>
      </c>
      <c r="G635" s="23" t="s">
        <v>29</v>
      </c>
      <c r="H635" s="23" t="s">
        <v>288</v>
      </c>
      <c r="I635" s="23" t="s">
        <v>289</v>
      </c>
      <c r="J635" s="15">
        <v>40.44</v>
      </c>
      <c r="K635" s="15">
        <v>28</v>
      </c>
      <c r="L635" s="15">
        <v>1.444285714285714</v>
      </c>
      <c r="M635" s="15">
        <v>91</v>
      </c>
      <c r="N635" s="15" t="s">
        <v>32</v>
      </c>
      <c r="O635" s="16">
        <f>J635*M635</f>
        <v>3680.04</v>
      </c>
      <c r="P635" s="17">
        <v>40</v>
      </c>
      <c r="Q635" s="17">
        <f>J635*P635</f>
        <v>1617.6</v>
      </c>
      <c r="R635" s="17">
        <f t="shared" ref="R635" si="661">O635-Q635</f>
        <v>2062.44</v>
      </c>
      <c r="S635" s="17">
        <f t="shared" ref="S635" si="662">R635*1</f>
        <v>2062.44</v>
      </c>
      <c r="T635" s="17">
        <f t="shared" ref="T635:T636" si="663">R635-S635</f>
        <v>0</v>
      </c>
      <c r="U635" s="17">
        <f>J635*36</f>
        <v>1455.84</v>
      </c>
      <c r="V635" s="20"/>
      <c r="W635" s="23" t="s">
        <v>774</v>
      </c>
      <c r="X635" s="23" t="s">
        <v>182</v>
      </c>
    </row>
    <row r="636" spans="1:24" x14ac:dyDescent="0.25">
      <c r="A636" s="21">
        <v>45220</v>
      </c>
      <c r="B636" s="22" t="s">
        <v>1513</v>
      </c>
      <c r="C636" s="22" t="s">
        <v>1514</v>
      </c>
      <c r="D636" s="22" t="s">
        <v>140</v>
      </c>
      <c r="E636" s="22">
        <v>732</v>
      </c>
      <c r="F636" s="23" t="s">
        <v>45</v>
      </c>
      <c r="G636" s="23" t="s">
        <v>29</v>
      </c>
      <c r="H636" s="23" t="s">
        <v>38</v>
      </c>
      <c r="I636" s="23" t="s">
        <v>39</v>
      </c>
      <c r="J636" s="15">
        <v>42.66</v>
      </c>
      <c r="K636" s="15">
        <v>25</v>
      </c>
      <c r="L636" s="15">
        <v>1.7063999999999999</v>
      </c>
      <c r="M636" s="15" t="s">
        <v>32</v>
      </c>
      <c r="N636" s="15">
        <v>70</v>
      </c>
      <c r="O636" s="17">
        <f>K636*N636</f>
        <v>1750</v>
      </c>
      <c r="P636" s="17">
        <v>0</v>
      </c>
      <c r="Q636" s="17">
        <f>J636*P636</f>
        <v>0</v>
      </c>
      <c r="R636" s="17">
        <f>+O636-Q636</f>
        <v>1750</v>
      </c>
      <c r="S636" s="17">
        <f>R636*0</f>
        <v>0</v>
      </c>
      <c r="T636" s="17">
        <f t="shared" si="663"/>
        <v>1750</v>
      </c>
      <c r="U636" s="20"/>
      <c r="V636" s="20"/>
      <c r="W636" s="23"/>
      <c r="X636" s="23" t="s">
        <v>33</v>
      </c>
    </row>
    <row r="637" spans="1:24" x14ac:dyDescent="0.25">
      <c r="A637" s="21">
        <v>45220</v>
      </c>
      <c r="B637" s="22" t="s">
        <v>1200</v>
      </c>
      <c r="C637" s="22" t="s">
        <v>1515</v>
      </c>
      <c r="D637" s="22" t="s">
        <v>1299</v>
      </c>
      <c r="E637" s="22"/>
      <c r="F637" s="23" t="s">
        <v>155</v>
      </c>
      <c r="G637" s="23" t="s">
        <v>29</v>
      </c>
      <c r="H637" s="23" t="s">
        <v>43</v>
      </c>
      <c r="I637" s="23" t="s">
        <v>44</v>
      </c>
      <c r="J637" s="15">
        <v>40.1</v>
      </c>
      <c r="K637" s="15">
        <v>27</v>
      </c>
      <c r="L637" s="15">
        <v>1.4851851851851849</v>
      </c>
      <c r="M637" s="15">
        <v>90</v>
      </c>
      <c r="N637" s="15" t="s">
        <v>75</v>
      </c>
      <c r="O637" s="16">
        <f>J637*M637</f>
        <v>3609</v>
      </c>
      <c r="P637" s="17">
        <v>43</v>
      </c>
      <c r="Q637" s="17">
        <f>J637*P637</f>
        <v>1724.3</v>
      </c>
      <c r="R637" s="17">
        <f>+O637-Q637</f>
        <v>1884.7</v>
      </c>
      <c r="S637" s="17">
        <f>+R637*1</f>
        <v>1884.7</v>
      </c>
      <c r="T637" s="17">
        <f>+R637-S637</f>
        <v>0</v>
      </c>
      <c r="U637" s="17">
        <f>J637*40</f>
        <v>1604</v>
      </c>
      <c r="V637" s="20"/>
      <c r="W637" s="23" t="s">
        <v>774</v>
      </c>
      <c r="X637" s="23" t="s">
        <v>362</v>
      </c>
    </row>
    <row r="638" spans="1:24" x14ac:dyDescent="0.25">
      <c r="A638" s="21">
        <v>45220</v>
      </c>
      <c r="B638" s="22" t="s">
        <v>1516</v>
      </c>
      <c r="C638" s="22" t="s">
        <v>1517</v>
      </c>
      <c r="D638" s="22" t="s">
        <v>1483</v>
      </c>
      <c r="E638" s="22" t="s">
        <v>27</v>
      </c>
      <c r="F638" s="23" t="s">
        <v>28</v>
      </c>
      <c r="G638" s="23" t="s">
        <v>29</v>
      </c>
      <c r="H638" s="23" t="s">
        <v>38</v>
      </c>
      <c r="I638" s="23" t="s">
        <v>39</v>
      </c>
      <c r="J638" s="15">
        <v>10.42</v>
      </c>
      <c r="K638" s="15">
        <v>6</v>
      </c>
      <c r="L638" s="15">
        <v>1.736666666666667</v>
      </c>
      <c r="M638" s="15">
        <v>45</v>
      </c>
      <c r="N638" s="15" t="s">
        <v>75</v>
      </c>
      <c r="O638" s="17">
        <f>+J638*M638</f>
        <v>468.9</v>
      </c>
      <c r="P638" s="17">
        <v>0</v>
      </c>
      <c r="Q638" s="17">
        <f>+J638*P638</f>
        <v>0</v>
      </c>
      <c r="R638" s="17">
        <f>+O638-Q638</f>
        <v>468.9</v>
      </c>
      <c r="S638" s="17">
        <f>R638*0</f>
        <v>0</v>
      </c>
      <c r="T638" s="17">
        <f t="shared" ref="T638:T640" si="664">R638-S638</f>
        <v>468.9</v>
      </c>
      <c r="U638" s="20"/>
      <c r="V638" s="20"/>
      <c r="W638" s="23"/>
      <c r="X638" s="23" t="s">
        <v>33</v>
      </c>
    </row>
    <row r="639" spans="1:24" x14ac:dyDescent="0.25">
      <c r="A639" s="21">
        <v>45220</v>
      </c>
      <c r="B639" s="22" t="s">
        <v>1518</v>
      </c>
      <c r="C639" s="22" t="s">
        <v>1519</v>
      </c>
      <c r="D639" s="22" t="s">
        <v>109</v>
      </c>
      <c r="E639" s="22">
        <v>3042</v>
      </c>
      <c r="F639" s="23" t="s">
        <v>51</v>
      </c>
      <c r="G639" s="23" t="s">
        <v>55</v>
      </c>
      <c r="H639" s="23" t="s">
        <v>619</v>
      </c>
      <c r="I639" s="23" t="s">
        <v>323</v>
      </c>
      <c r="J639" s="15">
        <v>35.799999999999997</v>
      </c>
      <c r="K639" s="15">
        <v>25</v>
      </c>
      <c r="L639" s="15">
        <v>1.4319999999999999</v>
      </c>
      <c r="M639" s="15" t="s">
        <v>32</v>
      </c>
      <c r="N639" s="15">
        <v>55</v>
      </c>
      <c r="O639" s="16">
        <f>K639*N639</f>
        <v>1375</v>
      </c>
      <c r="P639" s="17">
        <v>0</v>
      </c>
      <c r="Q639" s="17">
        <f>K639*P639</f>
        <v>0</v>
      </c>
      <c r="R639" s="17">
        <f t="shared" ref="R639" si="665">O639-Q639</f>
        <v>1375</v>
      </c>
      <c r="S639" s="17">
        <f>R639*0</f>
        <v>0</v>
      </c>
      <c r="T639" s="17">
        <f t="shared" si="664"/>
        <v>1375</v>
      </c>
      <c r="U639" s="20"/>
      <c r="V639" s="20"/>
      <c r="W639" s="23"/>
      <c r="X639" s="23" t="s">
        <v>33</v>
      </c>
    </row>
    <row r="640" spans="1:24" x14ac:dyDescent="0.25">
      <c r="A640" s="21">
        <v>45220</v>
      </c>
      <c r="B640" s="22" t="s">
        <v>1275</v>
      </c>
      <c r="C640" s="22" t="s">
        <v>1520</v>
      </c>
      <c r="D640" s="22" t="s">
        <v>754</v>
      </c>
      <c r="E640" s="22" t="s">
        <v>27</v>
      </c>
      <c r="F640" s="23" t="s">
        <v>28</v>
      </c>
      <c r="G640" s="23" t="s">
        <v>29</v>
      </c>
      <c r="H640" s="23" t="s">
        <v>38</v>
      </c>
      <c r="I640" s="23" t="s">
        <v>39</v>
      </c>
      <c r="J640" s="15">
        <v>43.54</v>
      </c>
      <c r="K640" s="15">
        <v>25</v>
      </c>
      <c r="L640" s="15">
        <v>1.7416</v>
      </c>
      <c r="M640" s="15">
        <v>45</v>
      </c>
      <c r="N640" s="15" t="s">
        <v>75</v>
      </c>
      <c r="O640" s="17">
        <f>+J640*M640</f>
        <v>1959.3</v>
      </c>
      <c r="P640" s="17">
        <v>0</v>
      </c>
      <c r="Q640" s="17">
        <f>+J640*P640</f>
        <v>0</v>
      </c>
      <c r="R640" s="17">
        <f>+O640-Q640</f>
        <v>1959.3</v>
      </c>
      <c r="S640" s="17">
        <f>R640*0</f>
        <v>0</v>
      </c>
      <c r="T640" s="17">
        <f t="shared" si="664"/>
        <v>1959.3</v>
      </c>
      <c r="U640" s="20"/>
      <c r="V640" s="20"/>
      <c r="W640" s="23" t="s">
        <v>755</v>
      </c>
      <c r="X640" s="23" t="s">
        <v>33</v>
      </c>
    </row>
    <row r="641" spans="1:24" x14ac:dyDescent="0.25">
      <c r="A641" s="21">
        <v>45220</v>
      </c>
      <c r="B641" s="22" t="s">
        <v>1521</v>
      </c>
      <c r="C641" s="22" t="s">
        <v>1522</v>
      </c>
      <c r="D641" s="22" t="s">
        <v>100</v>
      </c>
      <c r="E641" s="22" t="s">
        <v>27</v>
      </c>
      <c r="F641" s="23" t="s">
        <v>28</v>
      </c>
      <c r="G641" s="23" t="s">
        <v>29</v>
      </c>
      <c r="H641" s="23" t="s">
        <v>43</v>
      </c>
      <c r="I641" s="23" t="s">
        <v>44</v>
      </c>
      <c r="J641" s="15">
        <v>3.56</v>
      </c>
      <c r="K641" s="15">
        <v>2.5</v>
      </c>
      <c r="L641" s="15">
        <v>1.4239999999999999</v>
      </c>
      <c r="M641" s="15">
        <f>46/1.2</f>
        <v>38.333333333333336</v>
      </c>
      <c r="N641" s="15" t="s">
        <v>32</v>
      </c>
      <c r="O641" s="16">
        <f t="shared" ref="O641" si="666">+J641*M641</f>
        <v>136.46666666666667</v>
      </c>
      <c r="P641" s="17">
        <v>0</v>
      </c>
      <c r="Q641" s="17">
        <f t="shared" ref="Q641" si="667">+J641*P641</f>
        <v>0</v>
      </c>
      <c r="R641" s="17">
        <f t="shared" ref="R641" si="668">+O641-Q641</f>
        <v>136.46666666666667</v>
      </c>
      <c r="S641" s="17">
        <f>+R641*1</f>
        <v>136.46666666666667</v>
      </c>
      <c r="T641" s="17">
        <f>+R641-S641</f>
        <v>0</v>
      </c>
      <c r="U641" s="17"/>
      <c r="V641" s="20"/>
      <c r="W641" s="23"/>
      <c r="X641" s="23" t="s">
        <v>33</v>
      </c>
    </row>
    <row r="642" spans="1:24" x14ac:dyDescent="0.25">
      <c r="A642" s="21">
        <v>45220</v>
      </c>
      <c r="B642" s="22" t="s">
        <v>1267</v>
      </c>
      <c r="C642" s="22" t="s">
        <v>1523</v>
      </c>
      <c r="D642" s="22" t="s">
        <v>1483</v>
      </c>
      <c r="E642" s="22" t="s">
        <v>27</v>
      </c>
      <c r="F642" s="23" t="s">
        <v>28</v>
      </c>
      <c r="G642" s="23" t="s">
        <v>29</v>
      </c>
      <c r="H642" s="23" t="s">
        <v>38</v>
      </c>
      <c r="I642" s="23" t="s">
        <v>39</v>
      </c>
      <c r="J642" s="15">
        <v>10.76</v>
      </c>
      <c r="K642" s="15">
        <v>6</v>
      </c>
      <c r="L642" s="15">
        <v>1.793333333333333</v>
      </c>
      <c r="M642" s="15">
        <v>45</v>
      </c>
      <c r="N642" s="15" t="s">
        <v>75</v>
      </c>
      <c r="O642" s="17">
        <f>+J642*M642</f>
        <v>484.2</v>
      </c>
      <c r="P642" s="17">
        <v>0</v>
      </c>
      <c r="Q642" s="17">
        <f>+J642*P642</f>
        <v>0</v>
      </c>
      <c r="R642" s="17">
        <f>+O642-Q642</f>
        <v>484.2</v>
      </c>
      <c r="S642" s="17">
        <f t="shared" ref="S642:S650" si="669">R642*0</f>
        <v>0</v>
      </c>
      <c r="T642" s="17">
        <f t="shared" ref="T642:T650" si="670">R642-S642</f>
        <v>484.2</v>
      </c>
      <c r="U642" s="20"/>
      <c r="V642" s="20"/>
      <c r="W642" s="23"/>
      <c r="X642" s="23" t="s">
        <v>33</v>
      </c>
    </row>
    <row r="643" spans="1:24" x14ac:dyDescent="0.25">
      <c r="A643" s="21">
        <v>45220</v>
      </c>
      <c r="B643" s="22" t="s">
        <v>1524</v>
      </c>
      <c r="C643" s="22" t="s">
        <v>1525</v>
      </c>
      <c r="D643" s="22" t="s">
        <v>140</v>
      </c>
      <c r="E643" s="22">
        <v>733</v>
      </c>
      <c r="F643" s="23" t="s">
        <v>45</v>
      </c>
      <c r="G643" s="23" t="s">
        <v>29</v>
      </c>
      <c r="H643" s="23" t="s">
        <v>38</v>
      </c>
      <c r="I643" s="23" t="s">
        <v>39</v>
      </c>
      <c r="J643" s="15">
        <v>44.8</v>
      </c>
      <c r="K643" s="15">
        <v>25</v>
      </c>
      <c r="L643" s="15">
        <v>1.792</v>
      </c>
      <c r="M643" s="15" t="s">
        <v>32</v>
      </c>
      <c r="N643" s="15">
        <v>70</v>
      </c>
      <c r="O643" s="17">
        <f>K643*N643</f>
        <v>1750</v>
      </c>
      <c r="P643" s="17">
        <v>0</v>
      </c>
      <c r="Q643" s="17">
        <f>J643*P643</f>
        <v>0</v>
      </c>
      <c r="R643" s="17">
        <f>+O643-Q643</f>
        <v>1750</v>
      </c>
      <c r="S643" s="17">
        <f t="shared" si="669"/>
        <v>0</v>
      </c>
      <c r="T643" s="17">
        <f t="shared" si="670"/>
        <v>1750</v>
      </c>
      <c r="U643" s="20"/>
      <c r="V643" s="20"/>
      <c r="W643" s="23"/>
      <c r="X643" s="23" t="s">
        <v>33</v>
      </c>
    </row>
    <row r="644" spans="1:24" x14ac:dyDescent="0.25">
      <c r="A644" s="21">
        <v>45220</v>
      </c>
      <c r="B644" s="22" t="s">
        <v>1526</v>
      </c>
      <c r="C644" s="22" t="s">
        <v>1527</v>
      </c>
      <c r="D644" s="22" t="s">
        <v>1528</v>
      </c>
      <c r="E644" s="22" t="s">
        <v>27</v>
      </c>
      <c r="F644" s="23" t="s">
        <v>28</v>
      </c>
      <c r="G644" s="23" t="s">
        <v>29</v>
      </c>
      <c r="H644" s="23" t="s">
        <v>38</v>
      </c>
      <c r="I644" s="23" t="s">
        <v>39</v>
      </c>
      <c r="J644" s="15">
        <v>7.18</v>
      </c>
      <c r="K644" s="15">
        <v>4.5</v>
      </c>
      <c r="L644" s="15">
        <v>1.5955555555555549</v>
      </c>
      <c r="M644" s="15">
        <v>45</v>
      </c>
      <c r="N644" s="15" t="s">
        <v>75</v>
      </c>
      <c r="O644" s="17">
        <f>+J644*M644</f>
        <v>323.09999999999997</v>
      </c>
      <c r="P644" s="17">
        <v>0</v>
      </c>
      <c r="Q644" s="17">
        <f>+J644*P644</f>
        <v>0</v>
      </c>
      <c r="R644" s="17">
        <f>+O644-Q644</f>
        <v>323.09999999999997</v>
      </c>
      <c r="S644" s="17">
        <f t="shared" si="669"/>
        <v>0</v>
      </c>
      <c r="T644" s="17">
        <f t="shared" si="670"/>
        <v>323.09999999999997</v>
      </c>
      <c r="U644" s="17"/>
      <c r="V644" s="20"/>
      <c r="W644" s="23"/>
      <c r="X644" s="23" t="s">
        <v>33</v>
      </c>
    </row>
    <row r="645" spans="1:24" x14ac:dyDescent="0.25">
      <c r="A645" s="21">
        <v>45220</v>
      </c>
      <c r="B645" s="22" t="s">
        <v>1529</v>
      </c>
      <c r="C645" s="22" t="s">
        <v>1530</v>
      </c>
      <c r="D645" s="22" t="s">
        <v>758</v>
      </c>
      <c r="E645" s="22" t="s">
        <v>27</v>
      </c>
      <c r="F645" s="23" t="s">
        <v>28</v>
      </c>
      <c r="G645" s="23" t="s">
        <v>29</v>
      </c>
      <c r="H645" s="23" t="s">
        <v>38</v>
      </c>
      <c r="I645" s="23" t="s">
        <v>39</v>
      </c>
      <c r="J645" s="15">
        <v>40.44</v>
      </c>
      <c r="K645" s="15">
        <v>25</v>
      </c>
      <c r="L645" s="15">
        <v>1.6175999999999999</v>
      </c>
      <c r="M645" s="15">
        <v>45</v>
      </c>
      <c r="N645" s="15" t="s">
        <v>75</v>
      </c>
      <c r="O645" s="17">
        <f>+J645*M645</f>
        <v>1819.8</v>
      </c>
      <c r="P645" s="17">
        <v>0</v>
      </c>
      <c r="Q645" s="17">
        <f>+J645*P645</f>
        <v>0</v>
      </c>
      <c r="R645" s="17">
        <f>+O645-Q645</f>
        <v>1819.8</v>
      </c>
      <c r="S645" s="17">
        <f t="shared" si="669"/>
        <v>0</v>
      </c>
      <c r="T645" s="17">
        <f t="shared" si="670"/>
        <v>1819.8</v>
      </c>
      <c r="U645" s="17"/>
      <c r="V645" s="20"/>
      <c r="W645" s="23"/>
      <c r="X645" s="23" t="s">
        <v>33</v>
      </c>
    </row>
    <row r="646" spans="1:24" x14ac:dyDescent="0.25">
      <c r="A646" s="21">
        <v>45220</v>
      </c>
      <c r="B646" s="22" t="s">
        <v>1437</v>
      </c>
      <c r="C646" s="22" t="s">
        <v>1531</v>
      </c>
      <c r="D646" s="22" t="s">
        <v>1017</v>
      </c>
      <c r="E646" s="22" t="s">
        <v>27</v>
      </c>
      <c r="F646" s="23" t="s">
        <v>28</v>
      </c>
      <c r="G646" s="23" t="s">
        <v>29</v>
      </c>
      <c r="H646" s="23" t="s">
        <v>38</v>
      </c>
      <c r="I646" s="23" t="s">
        <v>39</v>
      </c>
      <c r="J646" s="15">
        <v>17.62</v>
      </c>
      <c r="K646" s="15">
        <v>11</v>
      </c>
      <c r="L646" s="15">
        <v>1.601818181818182</v>
      </c>
      <c r="M646" s="15">
        <v>45</v>
      </c>
      <c r="N646" s="15" t="s">
        <v>75</v>
      </c>
      <c r="O646" s="17">
        <f>+J646*M646</f>
        <v>792.90000000000009</v>
      </c>
      <c r="P646" s="17">
        <v>0</v>
      </c>
      <c r="Q646" s="17">
        <f>+J646*P646</f>
        <v>0</v>
      </c>
      <c r="R646" s="17">
        <f>+O646-Q646</f>
        <v>792.90000000000009</v>
      </c>
      <c r="S646" s="17">
        <f t="shared" si="669"/>
        <v>0</v>
      </c>
      <c r="T646" s="17">
        <f t="shared" si="670"/>
        <v>792.90000000000009</v>
      </c>
      <c r="U646" s="17"/>
      <c r="V646" s="20"/>
      <c r="W646" s="23"/>
      <c r="X646" s="23" t="s">
        <v>33</v>
      </c>
    </row>
    <row r="647" spans="1:24" x14ac:dyDescent="0.25">
      <c r="A647" s="21">
        <v>45220</v>
      </c>
      <c r="B647" s="22" t="s">
        <v>1532</v>
      </c>
      <c r="C647" s="22" t="s">
        <v>1533</v>
      </c>
      <c r="D647" s="22" t="s">
        <v>48</v>
      </c>
      <c r="E647" s="22">
        <v>3043</v>
      </c>
      <c r="F647" s="23" t="s">
        <v>51</v>
      </c>
      <c r="G647" s="23" t="s">
        <v>55</v>
      </c>
      <c r="H647" s="23" t="s">
        <v>619</v>
      </c>
      <c r="I647" s="23" t="s">
        <v>323</v>
      </c>
      <c r="J647" s="15">
        <v>36.28</v>
      </c>
      <c r="K647" s="15">
        <v>25</v>
      </c>
      <c r="L647" s="15">
        <v>1.4512</v>
      </c>
      <c r="M647" s="15" t="s">
        <v>32</v>
      </c>
      <c r="N647" s="15">
        <v>55</v>
      </c>
      <c r="O647" s="16">
        <f>K647*N647</f>
        <v>1375</v>
      </c>
      <c r="P647" s="17">
        <v>0</v>
      </c>
      <c r="Q647" s="17">
        <f>K647*P647</f>
        <v>0</v>
      </c>
      <c r="R647" s="17">
        <f t="shared" ref="R647:R649" si="671">O647-Q647</f>
        <v>1375</v>
      </c>
      <c r="S647" s="17">
        <f t="shared" si="669"/>
        <v>0</v>
      </c>
      <c r="T647" s="17">
        <f t="shared" si="670"/>
        <v>1375</v>
      </c>
      <c r="U647" s="17"/>
      <c r="V647" s="20"/>
      <c r="W647" s="23"/>
      <c r="X647" s="23" t="s">
        <v>33</v>
      </c>
    </row>
    <row r="648" spans="1:24" x14ac:dyDescent="0.25">
      <c r="A648" s="21">
        <v>45220</v>
      </c>
      <c r="B648" s="22" t="s">
        <v>1534</v>
      </c>
      <c r="C648" s="22" t="s">
        <v>1535</v>
      </c>
      <c r="D648" s="22" t="s">
        <v>71</v>
      </c>
      <c r="E648" s="22">
        <v>3044</v>
      </c>
      <c r="F648" s="23" t="s">
        <v>51</v>
      </c>
      <c r="G648" s="23" t="s">
        <v>29</v>
      </c>
      <c r="H648" s="23" t="s">
        <v>43</v>
      </c>
      <c r="I648" s="23" t="s">
        <v>44</v>
      </c>
      <c r="J648" s="15">
        <v>37.659999999999997</v>
      </c>
      <c r="K648" s="15">
        <v>25</v>
      </c>
      <c r="L648" s="15">
        <v>1.5064</v>
      </c>
      <c r="M648" s="15" t="s">
        <v>32</v>
      </c>
      <c r="N648" s="15">
        <v>68</v>
      </c>
      <c r="O648" s="16">
        <f>K648*N648</f>
        <v>1700</v>
      </c>
      <c r="P648" s="17">
        <v>0</v>
      </c>
      <c r="Q648" s="17">
        <f>K648*P648</f>
        <v>0</v>
      </c>
      <c r="R648" s="17">
        <f t="shared" si="671"/>
        <v>1700</v>
      </c>
      <c r="S648" s="17">
        <f t="shared" si="669"/>
        <v>0</v>
      </c>
      <c r="T648" s="17">
        <f t="shared" si="670"/>
        <v>1700</v>
      </c>
      <c r="U648" s="17"/>
      <c r="V648" s="20"/>
      <c r="W648" s="23"/>
      <c r="X648" s="23" t="s">
        <v>33</v>
      </c>
    </row>
    <row r="649" spans="1:24" x14ac:dyDescent="0.25">
      <c r="A649" s="21">
        <v>45220</v>
      </c>
      <c r="B649" s="22" t="s">
        <v>1536</v>
      </c>
      <c r="C649" s="22" t="s">
        <v>1537</v>
      </c>
      <c r="D649" s="22" t="s">
        <v>109</v>
      </c>
      <c r="E649" s="22">
        <v>3045</v>
      </c>
      <c r="F649" s="23" t="s">
        <v>51</v>
      </c>
      <c r="G649" s="23" t="s">
        <v>29</v>
      </c>
      <c r="H649" s="23" t="s">
        <v>38</v>
      </c>
      <c r="I649" s="23" t="s">
        <v>39</v>
      </c>
      <c r="J649" s="15">
        <v>42.2</v>
      </c>
      <c r="K649" s="15">
        <v>25</v>
      </c>
      <c r="L649" s="15">
        <v>1.6879999999999999</v>
      </c>
      <c r="M649" s="15" t="s">
        <v>32</v>
      </c>
      <c r="N649" s="15">
        <v>68</v>
      </c>
      <c r="O649" s="16">
        <f>K649*N649</f>
        <v>1700</v>
      </c>
      <c r="P649" s="17">
        <v>0</v>
      </c>
      <c r="Q649" s="17">
        <f>K649*P649</f>
        <v>0</v>
      </c>
      <c r="R649" s="17">
        <f t="shared" si="671"/>
        <v>1700</v>
      </c>
      <c r="S649" s="17">
        <f t="shared" si="669"/>
        <v>0</v>
      </c>
      <c r="T649" s="17">
        <f t="shared" si="670"/>
        <v>1700</v>
      </c>
      <c r="U649" s="17"/>
      <c r="V649" s="20"/>
      <c r="W649" s="23"/>
      <c r="X649" s="23" t="s">
        <v>33</v>
      </c>
    </row>
    <row r="650" spans="1:24" x14ac:dyDescent="0.25">
      <c r="A650" s="21">
        <v>45220</v>
      </c>
      <c r="B650" s="22" t="s">
        <v>1538</v>
      </c>
      <c r="C650" s="22" t="s">
        <v>1539</v>
      </c>
      <c r="D650" s="22" t="s">
        <v>754</v>
      </c>
      <c r="E650" s="22" t="s">
        <v>27</v>
      </c>
      <c r="F650" s="23" t="s">
        <v>28</v>
      </c>
      <c r="G650" s="23" t="s">
        <v>29</v>
      </c>
      <c r="H650" s="23" t="s">
        <v>38</v>
      </c>
      <c r="I650" s="23" t="s">
        <v>39</v>
      </c>
      <c r="J650" s="15">
        <v>42.78</v>
      </c>
      <c r="K650" s="15">
        <v>25</v>
      </c>
      <c r="L650" s="15">
        <v>1.7112000000000001</v>
      </c>
      <c r="M650" s="15">
        <v>45</v>
      </c>
      <c r="N650" s="15" t="s">
        <v>75</v>
      </c>
      <c r="O650" s="17">
        <f>+J650*M650</f>
        <v>1925.1000000000001</v>
      </c>
      <c r="P650" s="17">
        <v>0</v>
      </c>
      <c r="Q650" s="17">
        <f>+J650*P650</f>
        <v>0</v>
      </c>
      <c r="R650" s="17">
        <f>+O650-Q650</f>
        <v>1925.1000000000001</v>
      </c>
      <c r="S650" s="17">
        <f t="shared" si="669"/>
        <v>0</v>
      </c>
      <c r="T650" s="17">
        <f t="shared" si="670"/>
        <v>1925.1000000000001</v>
      </c>
      <c r="U650" s="17"/>
      <c r="V650" s="20"/>
      <c r="W650" s="23" t="s">
        <v>755</v>
      </c>
      <c r="X650" s="23" t="s">
        <v>33</v>
      </c>
    </row>
    <row r="651" spans="1:24" x14ac:dyDescent="0.25">
      <c r="A651" s="21">
        <v>45220</v>
      </c>
      <c r="B651" s="22" t="s">
        <v>1540</v>
      </c>
      <c r="C651" s="22" t="s">
        <v>1541</v>
      </c>
      <c r="D651" s="22" t="s">
        <v>1483</v>
      </c>
      <c r="E651" s="22" t="s">
        <v>27</v>
      </c>
      <c r="F651" s="23" t="s">
        <v>28</v>
      </c>
      <c r="G651" s="23" t="s">
        <v>29</v>
      </c>
      <c r="H651" s="23" t="s">
        <v>43</v>
      </c>
      <c r="I651" s="23" t="s">
        <v>44</v>
      </c>
      <c r="J651" s="15">
        <v>9.8800000000000008</v>
      </c>
      <c r="K651" s="15">
        <v>6.5</v>
      </c>
      <c r="L651" s="15">
        <v>1.52</v>
      </c>
      <c r="M651" s="15">
        <f>46/1.2</f>
        <v>38.333333333333336</v>
      </c>
      <c r="N651" s="15" t="s">
        <v>32</v>
      </c>
      <c r="O651" s="16">
        <f t="shared" ref="O651" si="672">+J651*M651</f>
        <v>378.73333333333341</v>
      </c>
      <c r="P651" s="17">
        <v>0</v>
      </c>
      <c r="Q651" s="17">
        <f t="shared" ref="Q651" si="673">+J651*P651</f>
        <v>0</v>
      </c>
      <c r="R651" s="17">
        <f t="shared" ref="R651" si="674">+O651-Q651</f>
        <v>378.73333333333341</v>
      </c>
      <c r="S651" s="17">
        <f>+R651*1</f>
        <v>378.73333333333341</v>
      </c>
      <c r="T651" s="17">
        <f>+R651-S651</f>
        <v>0</v>
      </c>
      <c r="U651" s="17"/>
      <c r="V651" s="20"/>
      <c r="W651" s="23"/>
      <c r="X651" s="23" t="s">
        <v>33</v>
      </c>
    </row>
    <row r="652" spans="1:24" x14ac:dyDescent="0.25">
      <c r="A652" s="21">
        <v>45222</v>
      </c>
      <c r="B652" s="22" t="s">
        <v>437</v>
      </c>
      <c r="C652" s="22" t="s">
        <v>1542</v>
      </c>
      <c r="D652" s="22" t="s">
        <v>48</v>
      </c>
      <c r="E652" s="22">
        <v>3046</v>
      </c>
      <c r="F652" s="23" t="s">
        <v>51</v>
      </c>
      <c r="G652" s="23" t="s">
        <v>29</v>
      </c>
      <c r="H652" s="23" t="s">
        <v>38</v>
      </c>
      <c r="I652" s="23" t="s">
        <v>39</v>
      </c>
      <c r="J652" s="15">
        <v>42.18</v>
      </c>
      <c r="K652" s="15">
        <v>25</v>
      </c>
      <c r="L652" s="15">
        <v>1.6872</v>
      </c>
      <c r="M652" s="15" t="s">
        <v>32</v>
      </c>
      <c r="N652" s="15">
        <v>68</v>
      </c>
      <c r="O652" s="16">
        <f>K652*N652</f>
        <v>1700</v>
      </c>
      <c r="P652" s="17">
        <v>0</v>
      </c>
      <c r="Q652" s="17">
        <f>K652*P652</f>
        <v>0</v>
      </c>
      <c r="R652" s="17">
        <f t="shared" ref="R652" si="675">O652-Q652</f>
        <v>1700</v>
      </c>
      <c r="S652" s="17">
        <f t="shared" ref="S652" si="676">R652*0</f>
        <v>0</v>
      </c>
      <c r="T652" s="17">
        <f t="shared" ref="T652" si="677">R652-S652</f>
        <v>1700</v>
      </c>
      <c r="U652" s="17"/>
      <c r="V652" s="20"/>
      <c r="W652" s="23"/>
      <c r="X652" s="23" t="s">
        <v>33</v>
      </c>
    </row>
    <row r="653" spans="1:24" x14ac:dyDescent="0.25">
      <c r="A653" s="21">
        <v>45222</v>
      </c>
      <c r="B653" s="22" t="s">
        <v>1543</v>
      </c>
      <c r="C653" s="22" t="s">
        <v>1544</v>
      </c>
      <c r="D653" s="22" t="s">
        <v>100</v>
      </c>
      <c r="E653" s="22" t="s">
        <v>304</v>
      </c>
      <c r="F653" s="23" t="s">
        <v>28</v>
      </c>
      <c r="G653" s="23" t="s">
        <v>29</v>
      </c>
      <c r="H653" s="23" t="s">
        <v>43</v>
      </c>
      <c r="I653" s="23" t="s">
        <v>44</v>
      </c>
      <c r="J653" s="15">
        <v>8.32</v>
      </c>
      <c r="K653" s="15">
        <v>5.5</v>
      </c>
      <c r="L653" s="15">
        <v>1.5127272727272729</v>
      </c>
      <c r="M653" s="15">
        <f>46/1.2</f>
        <v>38.333333333333336</v>
      </c>
      <c r="N653" s="15" t="s">
        <v>32</v>
      </c>
      <c r="O653" s="16">
        <f t="shared" ref="O653:O654" si="678">+J653*M653</f>
        <v>318.93333333333334</v>
      </c>
      <c r="P653" s="17">
        <v>0</v>
      </c>
      <c r="Q653" s="17">
        <f t="shared" ref="Q653:Q654" si="679">+J653*P653</f>
        <v>0</v>
      </c>
      <c r="R653" s="17">
        <f t="shared" ref="R653:R654" si="680">+O653-Q653</f>
        <v>318.93333333333334</v>
      </c>
      <c r="S653" s="17">
        <f>+R653*1</f>
        <v>318.93333333333334</v>
      </c>
      <c r="T653" s="17">
        <f>+R653-S653</f>
        <v>0</v>
      </c>
      <c r="U653" s="17"/>
      <c r="V653" s="20"/>
      <c r="W653" s="23"/>
      <c r="X653" s="23" t="s">
        <v>33</v>
      </c>
    </row>
    <row r="654" spans="1:24" x14ac:dyDescent="0.25">
      <c r="A654" s="21">
        <v>45222</v>
      </c>
      <c r="B654" s="22" t="s">
        <v>1545</v>
      </c>
      <c r="C654" s="22" t="s">
        <v>1546</v>
      </c>
      <c r="D654" s="22" t="s">
        <v>754</v>
      </c>
      <c r="E654" s="22" t="s">
        <v>304</v>
      </c>
      <c r="F654" s="23" t="s">
        <v>28</v>
      </c>
      <c r="G654" s="23" t="s">
        <v>29</v>
      </c>
      <c r="H654" s="23" t="s">
        <v>288</v>
      </c>
      <c r="I654" s="23" t="s">
        <v>289</v>
      </c>
      <c r="J654" s="15">
        <v>38.74</v>
      </c>
      <c r="K654" s="15">
        <v>25</v>
      </c>
      <c r="L654" s="15">
        <v>1.5496000000000001</v>
      </c>
      <c r="M654" s="15">
        <f>46/1.2</f>
        <v>38.333333333333336</v>
      </c>
      <c r="N654" s="15" t="s">
        <v>32</v>
      </c>
      <c r="O654" s="16">
        <f t="shared" si="678"/>
        <v>1485.0333333333335</v>
      </c>
      <c r="P654" s="17">
        <v>0</v>
      </c>
      <c r="Q654" s="17">
        <f t="shared" si="679"/>
        <v>0</v>
      </c>
      <c r="R654" s="17">
        <f t="shared" si="680"/>
        <v>1485.0333333333335</v>
      </c>
      <c r="S654" s="17">
        <f>+R654*1</f>
        <v>1485.0333333333335</v>
      </c>
      <c r="T654" s="17">
        <f>+R654-S654</f>
        <v>0</v>
      </c>
      <c r="U654" s="17"/>
      <c r="V654" s="20"/>
      <c r="W654" s="23" t="s">
        <v>755</v>
      </c>
      <c r="X654" s="23" t="s">
        <v>33</v>
      </c>
    </row>
    <row r="655" spans="1:24" x14ac:dyDescent="0.25">
      <c r="A655" s="21">
        <v>45222</v>
      </c>
      <c r="B655" s="22" t="s">
        <v>1547</v>
      </c>
      <c r="C655" s="22" t="s">
        <v>1548</v>
      </c>
      <c r="D655" s="22" t="s">
        <v>95</v>
      </c>
      <c r="E655" s="22" t="s">
        <v>304</v>
      </c>
      <c r="F655" s="23" t="s">
        <v>28</v>
      </c>
      <c r="G655" s="23" t="s">
        <v>29</v>
      </c>
      <c r="H655" s="23" t="s">
        <v>38</v>
      </c>
      <c r="I655" s="23" t="s">
        <v>39</v>
      </c>
      <c r="J655" s="15">
        <v>9.56</v>
      </c>
      <c r="K655" s="15">
        <v>6</v>
      </c>
      <c r="L655" s="15">
        <v>1.593333333333333</v>
      </c>
      <c r="M655" s="15">
        <v>45</v>
      </c>
      <c r="N655" s="15" t="s">
        <v>75</v>
      </c>
      <c r="O655" s="17">
        <f>+J655*M655</f>
        <v>430.20000000000005</v>
      </c>
      <c r="P655" s="17">
        <v>0</v>
      </c>
      <c r="Q655" s="17">
        <f>+J655*P655</f>
        <v>0</v>
      </c>
      <c r="R655" s="17">
        <f>+O655-Q655</f>
        <v>430.20000000000005</v>
      </c>
      <c r="S655" s="17">
        <f t="shared" ref="S655" si="681">R655*0</f>
        <v>0</v>
      </c>
      <c r="T655" s="17">
        <f t="shared" ref="T655" si="682">R655-S655</f>
        <v>430.20000000000005</v>
      </c>
      <c r="U655" s="17"/>
      <c r="V655" s="20"/>
      <c r="W655" s="23"/>
      <c r="X655" s="23" t="s">
        <v>33</v>
      </c>
    </row>
    <row r="656" spans="1:24" x14ac:dyDescent="0.25">
      <c r="A656" s="21">
        <v>45222</v>
      </c>
      <c r="B656" s="22" t="s">
        <v>1549</v>
      </c>
      <c r="C656" s="22" t="s">
        <v>1550</v>
      </c>
      <c r="D656" s="22" t="s">
        <v>95</v>
      </c>
      <c r="E656" s="22" t="s">
        <v>304</v>
      </c>
      <c r="F656" s="23" t="s">
        <v>28</v>
      </c>
      <c r="G656" s="23" t="s">
        <v>29</v>
      </c>
      <c r="H656" s="23" t="s">
        <v>43</v>
      </c>
      <c r="I656" s="23" t="s">
        <v>44</v>
      </c>
      <c r="J656" s="15">
        <v>9.18</v>
      </c>
      <c r="K656" s="15">
        <v>6</v>
      </c>
      <c r="L656" s="15">
        <v>1.53</v>
      </c>
      <c r="M656" s="15">
        <f>46/1.2</f>
        <v>38.333333333333336</v>
      </c>
      <c r="N656" s="15" t="s">
        <v>32</v>
      </c>
      <c r="O656" s="16">
        <f t="shared" ref="O656" si="683">+J656*M656</f>
        <v>351.90000000000003</v>
      </c>
      <c r="P656" s="17">
        <v>0</v>
      </c>
      <c r="Q656" s="17">
        <f t="shared" ref="Q656" si="684">+J656*P656</f>
        <v>0</v>
      </c>
      <c r="R656" s="17">
        <f t="shared" ref="R656" si="685">+O656-Q656</f>
        <v>351.90000000000003</v>
      </c>
      <c r="S656" s="17">
        <f>+R656*1</f>
        <v>351.90000000000003</v>
      </c>
      <c r="T656" s="17">
        <f>+R656-S656</f>
        <v>0</v>
      </c>
      <c r="U656" s="17"/>
      <c r="V656" s="20"/>
      <c r="W656" s="23"/>
      <c r="X656" s="23" t="s">
        <v>33</v>
      </c>
    </row>
    <row r="657" spans="1:24" x14ac:dyDescent="0.25">
      <c r="A657" s="21">
        <v>45222</v>
      </c>
      <c r="B657" s="22" t="s">
        <v>1551</v>
      </c>
      <c r="C657" s="22" t="s">
        <v>1552</v>
      </c>
      <c r="D657" s="22" t="s">
        <v>109</v>
      </c>
      <c r="E657" s="22">
        <v>3047</v>
      </c>
      <c r="F657" s="23" t="s">
        <v>51</v>
      </c>
      <c r="G657" s="23" t="s">
        <v>55</v>
      </c>
      <c r="H657" s="23" t="s">
        <v>619</v>
      </c>
      <c r="I657" s="23" t="s">
        <v>323</v>
      </c>
      <c r="J657" s="15">
        <v>36.979999999999997</v>
      </c>
      <c r="K657" s="15">
        <v>25</v>
      </c>
      <c r="L657" s="15">
        <v>1.4792000000000001</v>
      </c>
      <c r="M657" s="15" t="s">
        <v>32</v>
      </c>
      <c r="N657" s="15">
        <v>55</v>
      </c>
      <c r="O657" s="16">
        <f>K657*N657</f>
        <v>1375</v>
      </c>
      <c r="P657" s="17">
        <v>0</v>
      </c>
      <c r="Q657" s="17">
        <f>K657*P657</f>
        <v>0</v>
      </c>
      <c r="R657" s="17">
        <f t="shared" ref="R657:R658" si="686">O657-Q657</f>
        <v>1375</v>
      </c>
      <c r="S657" s="17">
        <f t="shared" ref="S657:S661" si="687">R657*0</f>
        <v>0</v>
      </c>
      <c r="T657" s="17">
        <f t="shared" ref="T657:T661" si="688">R657-S657</f>
        <v>1375</v>
      </c>
      <c r="U657" s="17"/>
      <c r="V657" s="20"/>
      <c r="W657" s="23"/>
      <c r="X657" s="23" t="s">
        <v>33</v>
      </c>
    </row>
    <row r="658" spans="1:24" x14ac:dyDescent="0.25">
      <c r="A658" s="21">
        <v>45222</v>
      </c>
      <c r="B658" s="22" t="s">
        <v>1553</v>
      </c>
      <c r="C658" s="22" t="s">
        <v>1554</v>
      </c>
      <c r="D658" s="22" t="s">
        <v>68</v>
      </c>
      <c r="E658" s="22">
        <v>3048</v>
      </c>
      <c r="F658" s="23" t="s">
        <v>51</v>
      </c>
      <c r="G658" s="23" t="s">
        <v>29</v>
      </c>
      <c r="H658" s="23" t="s">
        <v>43</v>
      </c>
      <c r="I658" s="23" t="s">
        <v>44</v>
      </c>
      <c r="J658" s="15">
        <v>38.04</v>
      </c>
      <c r="K658" s="15">
        <v>25</v>
      </c>
      <c r="L658" s="15">
        <v>1.5216000000000001</v>
      </c>
      <c r="M658" s="15" t="s">
        <v>32</v>
      </c>
      <c r="N658" s="15">
        <v>68</v>
      </c>
      <c r="O658" s="16">
        <f>K658*N658</f>
        <v>1700</v>
      </c>
      <c r="P658" s="17">
        <v>0</v>
      </c>
      <c r="Q658" s="17">
        <f>K658*P658</f>
        <v>0</v>
      </c>
      <c r="R658" s="17">
        <f t="shared" si="686"/>
        <v>1700</v>
      </c>
      <c r="S658" s="17">
        <f t="shared" si="687"/>
        <v>0</v>
      </c>
      <c r="T658" s="17">
        <f t="shared" si="688"/>
        <v>1700</v>
      </c>
      <c r="U658" s="20"/>
      <c r="V658" s="20"/>
      <c r="W658" s="23"/>
      <c r="X658" s="23" t="s">
        <v>33</v>
      </c>
    </row>
    <row r="659" spans="1:24" x14ac:dyDescent="0.25">
      <c r="A659" s="21">
        <v>45222</v>
      </c>
      <c r="B659" s="22" t="s">
        <v>1555</v>
      </c>
      <c r="C659" s="22" t="s">
        <v>1556</v>
      </c>
      <c r="D659" s="22" t="s">
        <v>754</v>
      </c>
      <c r="E659" s="22" t="s">
        <v>304</v>
      </c>
      <c r="F659" s="23" t="s">
        <v>28</v>
      </c>
      <c r="G659" s="23" t="s">
        <v>29</v>
      </c>
      <c r="H659" s="23" t="s">
        <v>38</v>
      </c>
      <c r="I659" s="23" t="s">
        <v>39</v>
      </c>
      <c r="J659" s="15">
        <v>43.44</v>
      </c>
      <c r="K659" s="15">
        <v>25</v>
      </c>
      <c r="L659" s="15">
        <v>1.7376</v>
      </c>
      <c r="M659" s="15">
        <v>45</v>
      </c>
      <c r="N659" s="15" t="s">
        <v>75</v>
      </c>
      <c r="O659" s="17">
        <f>+J659*M659</f>
        <v>1954.8</v>
      </c>
      <c r="P659" s="17">
        <v>0</v>
      </c>
      <c r="Q659" s="17">
        <f>+J659*P659</f>
        <v>0</v>
      </c>
      <c r="R659" s="17">
        <f>+O659-Q659</f>
        <v>1954.8</v>
      </c>
      <c r="S659" s="17">
        <f t="shared" si="687"/>
        <v>0</v>
      </c>
      <c r="T659" s="17">
        <f t="shared" si="688"/>
        <v>1954.8</v>
      </c>
      <c r="U659" s="17"/>
      <c r="V659" s="20"/>
      <c r="W659" s="23" t="s">
        <v>755</v>
      </c>
      <c r="X659" s="23" t="s">
        <v>33</v>
      </c>
    </row>
    <row r="660" spans="1:24" x14ac:dyDescent="0.25">
      <c r="A660" s="21">
        <v>45222</v>
      </c>
      <c r="B660" s="22" t="s">
        <v>1557</v>
      </c>
      <c r="C660" s="22" t="s">
        <v>1558</v>
      </c>
      <c r="D660" s="22" t="s">
        <v>71</v>
      </c>
      <c r="E660" s="22">
        <v>3049</v>
      </c>
      <c r="F660" s="23" t="s">
        <v>51</v>
      </c>
      <c r="G660" s="23" t="s">
        <v>55</v>
      </c>
      <c r="H660" s="23" t="s">
        <v>619</v>
      </c>
      <c r="I660" s="23" t="s">
        <v>323</v>
      </c>
      <c r="J660" s="15">
        <v>39.380000000000003</v>
      </c>
      <c r="K660" s="15">
        <v>25</v>
      </c>
      <c r="L660" s="15">
        <v>1.5751999999999999</v>
      </c>
      <c r="M660" s="15" t="s">
        <v>32</v>
      </c>
      <c r="N660" s="15">
        <v>55</v>
      </c>
      <c r="O660" s="16">
        <f>K660*N660</f>
        <v>1375</v>
      </c>
      <c r="P660" s="17">
        <v>0</v>
      </c>
      <c r="Q660" s="17">
        <f>K660*P660</f>
        <v>0</v>
      </c>
      <c r="R660" s="17">
        <f t="shared" ref="R660" si="689">O660-Q660</f>
        <v>1375</v>
      </c>
      <c r="S660" s="17">
        <f t="shared" si="687"/>
        <v>0</v>
      </c>
      <c r="T660" s="17">
        <f t="shared" si="688"/>
        <v>1375</v>
      </c>
      <c r="U660" s="20"/>
      <c r="V660" s="20"/>
      <c r="W660" s="23"/>
      <c r="X660" s="23" t="s">
        <v>33</v>
      </c>
    </row>
    <row r="661" spans="1:24" x14ac:dyDescent="0.25">
      <c r="A661" s="21">
        <v>45222</v>
      </c>
      <c r="B661" s="22" t="s">
        <v>1559</v>
      </c>
      <c r="C661" s="22" t="s">
        <v>1560</v>
      </c>
      <c r="D661" s="22" t="s">
        <v>203</v>
      </c>
      <c r="E661" s="22">
        <v>4496</v>
      </c>
      <c r="F661" s="23" t="s">
        <v>204</v>
      </c>
      <c r="G661" s="23" t="s">
        <v>29</v>
      </c>
      <c r="H661" s="23" t="s">
        <v>38</v>
      </c>
      <c r="I661" s="23" t="s">
        <v>39</v>
      </c>
      <c r="J661" s="15">
        <v>40.76</v>
      </c>
      <c r="K661" s="15">
        <v>25</v>
      </c>
      <c r="L661" s="15">
        <v>1.6304000000000001</v>
      </c>
      <c r="M661" s="15" t="s">
        <v>32</v>
      </c>
      <c r="N661" s="15">
        <v>70</v>
      </c>
      <c r="O661" s="16">
        <f>K661*N661</f>
        <v>1750</v>
      </c>
      <c r="P661" s="17">
        <v>0</v>
      </c>
      <c r="Q661" s="17">
        <f>K661*P661</f>
        <v>0</v>
      </c>
      <c r="R661" s="17">
        <f>O661-Q661</f>
        <v>1750</v>
      </c>
      <c r="S661" s="17">
        <f t="shared" si="687"/>
        <v>0</v>
      </c>
      <c r="T661" s="17">
        <f t="shared" si="688"/>
        <v>1750</v>
      </c>
      <c r="U661" s="17"/>
      <c r="V661" s="20"/>
      <c r="W661" s="23"/>
      <c r="X661" s="23" t="s">
        <v>33</v>
      </c>
    </row>
    <row r="662" spans="1:24" x14ac:dyDescent="0.25">
      <c r="A662" s="21">
        <v>45222</v>
      </c>
      <c r="B662" s="22" t="s">
        <v>1561</v>
      </c>
      <c r="C662" s="22" t="s">
        <v>1562</v>
      </c>
      <c r="D662" s="22" t="s">
        <v>82</v>
      </c>
      <c r="E662" s="22">
        <v>2160</v>
      </c>
      <c r="F662" s="23" t="s">
        <v>85</v>
      </c>
      <c r="G662" s="23" t="s">
        <v>29</v>
      </c>
      <c r="H662" s="23" t="s">
        <v>43</v>
      </c>
      <c r="I662" s="23" t="s">
        <v>44</v>
      </c>
      <c r="J662" s="15">
        <v>38.22</v>
      </c>
      <c r="K662" s="15">
        <v>25</v>
      </c>
      <c r="L662" s="15">
        <v>1.5287999999999999</v>
      </c>
      <c r="M662" s="15" t="s">
        <v>32</v>
      </c>
      <c r="N662" s="15">
        <v>70</v>
      </c>
      <c r="O662" s="16">
        <f>+K662*N662</f>
        <v>1750</v>
      </c>
      <c r="P662" s="17">
        <v>0</v>
      </c>
      <c r="Q662" s="17">
        <f>+K662*P662</f>
        <v>0</v>
      </c>
      <c r="R662" s="17">
        <f>+O662-Q662</f>
        <v>1750</v>
      </c>
      <c r="S662" s="17">
        <f>+R662*0</f>
        <v>0</v>
      </c>
      <c r="T662" s="17">
        <f>+R662-S662</f>
        <v>1750</v>
      </c>
      <c r="U662" s="17"/>
      <c r="V662" s="20"/>
      <c r="W662" s="23"/>
      <c r="X662" s="23" t="s">
        <v>33</v>
      </c>
    </row>
    <row r="663" spans="1:24" x14ac:dyDescent="0.25">
      <c r="A663" s="21">
        <v>45222</v>
      </c>
      <c r="B663" s="22" t="s">
        <v>1563</v>
      </c>
      <c r="C663" s="22" t="s">
        <v>1564</v>
      </c>
      <c r="D663" s="22" t="s">
        <v>754</v>
      </c>
      <c r="E663" s="22" t="s">
        <v>304</v>
      </c>
      <c r="F663" s="23" t="s">
        <v>28</v>
      </c>
      <c r="G663" s="23" t="s">
        <v>29</v>
      </c>
      <c r="H663" s="23" t="s">
        <v>38</v>
      </c>
      <c r="I663" s="23" t="s">
        <v>39</v>
      </c>
      <c r="J663" s="15">
        <v>43.38</v>
      </c>
      <c r="K663" s="15">
        <v>25</v>
      </c>
      <c r="L663" s="15">
        <v>1.7352000000000001</v>
      </c>
      <c r="M663" s="15">
        <v>45</v>
      </c>
      <c r="N663" s="15" t="s">
        <v>75</v>
      </c>
      <c r="O663" s="17">
        <f>+J663*M663</f>
        <v>1952.1000000000001</v>
      </c>
      <c r="P663" s="17">
        <v>0</v>
      </c>
      <c r="Q663" s="17">
        <f>+J663*P663</f>
        <v>0</v>
      </c>
      <c r="R663" s="17">
        <f>+O663-Q663</f>
        <v>1952.1000000000001</v>
      </c>
      <c r="S663" s="17">
        <f t="shared" ref="S663:S664" si="690">R663*0</f>
        <v>0</v>
      </c>
      <c r="T663" s="17">
        <f t="shared" ref="T663:T664" si="691">R663-S663</f>
        <v>1952.1000000000001</v>
      </c>
      <c r="U663" s="17"/>
      <c r="V663" s="20"/>
      <c r="W663" s="23" t="s">
        <v>755</v>
      </c>
      <c r="X663" s="23" t="s">
        <v>33</v>
      </c>
    </row>
    <row r="664" spans="1:24" x14ac:dyDescent="0.25">
      <c r="A664" s="21">
        <v>45222</v>
      </c>
      <c r="B664" s="22" t="s">
        <v>1565</v>
      </c>
      <c r="C664" s="22" t="s">
        <v>1566</v>
      </c>
      <c r="D664" s="22" t="s">
        <v>109</v>
      </c>
      <c r="E664" s="22">
        <v>3050</v>
      </c>
      <c r="F664" s="23" t="s">
        <v>51</v>
      </c>
      <c r="G664" s="23" t="s">
        <v>29</v>
      </c>
      <c r="H664" s="23" t="s">
        <v>43</v>
      </c>
      <c r="I664" s="23" t="s">
        <v>44</v>
      </c>
      <c r="J664" s="15">
        <v>38.159999999999997</v>
      </c>
      <c r="K664" s="15">
        <v>25</v>
      </c>
      <c r="L664" s="15">
        <v>1.5264</v>
      </c>
      <c r="M664" s="15" t="s">
        <v>32</v>
      </c>
      <c r="N664" s="15">
        <v>68</v>
      </c>
      <c r="O664" s="16">
        <f>K664*N664</f>
        <v>1700</v>
      </c>
      <c r="P664" s="17">
        <v>0</v>
      </c>
      <c r="Q664" s="17">
        <f>K664*P664</f>
        <v>0</v>
      </c>
      <c r="R664" s="17">
        <f t="shared" ref="R664" si="692">O664-Q664</f>
        <v>1700</v>
      </c>
      <c r="S664" s="17">
        <f t="shared" si="690"/>
        <v>0</v>
      </c>
      <c r="T664" s="17">
        <f t="shared" si="691"/>
        <v>1700</v>
      </c>
      <c r="U664" s="17"/>
      <c r="V664" s="20"/>
      <c r="W664" s="23"/>
      <c r="X664" s="23" t="s">
        <v>33</v>
      </c>
    </row>
    <row r="665" spans="1:24" x14ac:dyDescent="0.25">
      <c r="A665" s="21">
        <v>45222</v>
      </c>
      <c r="B665" s="22" t="s">
        <v>1567</v>
      </c>
      <c r="C665" s="22" t="s">
        <v>1568</v>
      </c>
      <c r="D665" s="22" t="s">
        <v>359</v>
      </c>
      <c r="E665" s="22">
        <v>1728</v>
      </c>
      <c r="F665" s="23" t="s">
        <v>85</v>
      </c>
      <c r="G665" s="23" t="s">
        <v>29</v>
      </c>
      <c r="H665" s="23" t="s">
        <v>43</v>
      </c>
      <c r="I665" s="23" t="s">
        <v>44</v>
      </c>
      <c r="J665" s="15">
        <v>38.479999999999997</v>
      </c>
      <c r="K665" s="15">
        <v>25</v>
      </c>
      <c r="L665" s="15">
        <v>1.5391999999999999</v>
      </c>
      <c r="M665" s="15" t="s">
        <v>32</v>
      </c>
      <c r="N665" s="15">
        <v>70</v>
      </c>
      <c r="O665" s="16">
        <f>+K665*N665</f>
        <v>1750</v>
      </c>
      <c r="P665" s="17">
        <v>0</v>
      </c>
      <c r="Q665" s="17">
        <f>+K665*P665</f>
        <v>0</v>
      </c>
      <c r="R665" s="17">
        <f>+O665-Q665</f>
        <v>1750</v>
      </c>
      <c r="S665" s="17">
        <f>+R665*0</f>
        <v>0</v>
      </c>
      <c r="T665" s="17">
        <f>+R665-S665</f>
        <v>1750</v>
      </c>
      <c r="U665" s="17"/>
      <c r="V665" s="20"/>
      <c r="W665" s="23"/>
      <c r="X665" s="23" t="s">
        <v>33</v>
      </c>
    </row>
    <row r="666" spans="1:24" x14ac:dyDescent="0.25">
      <c r="A666" s="21">
        <v>45222</v>
      </c>
      <c r="B666" s="22" t="s">
        <v>1569</v>
      </c>
      <c r="C666" s="22" t="s">
        <v>1570</v>
      </c>
      <c r="D666" s="22" t="s">
        <v>71</v>
      </c>
      <c r="E666" s="22">
        <v>3051</v>
      </c>
      <c r="F666" s="23" t="s">
        <v>51</v>
      </c>
      <c r="G666" s="23" t="s">
        <v>29</v>
      </c>
      <c r="H666" s="23" t="s">
        <v>43</v>
      </c>
      <c r="I666" s="23" t="s">
        <v>44</v>
      </c>
      <c r="J666" s="15">
        <v>38</v>
      </c>
      <c r="K666" s="15">
        <v>25</v>
      </c>
      <c r="L666" s="15">
        <v>1.52</v>
      </c>
      <c r="M666" s="15" t="s">
        <v>32</v>
      </c>
      <c r="N666" s="15">
        <v>68</v>
      </c>
      <c r="O666" s="16">
        <f>K666*N666</f>
        <v>1700</v>
      </c>
      <c r="P666" s="17">
        <v>0</v>
      </c>
      <c r="Q666" s="17">
        <f>K666*P666</f>
        <v>0</v>
      </c>
      <c r="R666" s="17">
        <f t="shared" ref="R666" si="693">O666-Q666</f>
        <v>1700</v>
      </c>
      <c r="S666" s="17">
        <f t="shared" ref="S666" si="694">R666*0</f>
        <v>0</v>
      </c>
      <c r="T666" s="17">
        <f t="shared" ref="T666" si="695">R666-S666</f>
        <v>1700</v>
      </c>
      <c r="U666" s="17"/>
      <c r="V666" s="20"/>
      <c r="W666" s="23"/>
      <c r="X666" s="23" t="s">
        <v>33</v>
      </c>
    </row>
  </sheetData>
  <autoFilter ref="A7:X596" xr:uid="{015B175B-511B-4F90-9771-5C4AACBEB0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9BB2-5810-4C11-B7F5-D0863AB03556}">
  <sheetPr>
    <tabColor theme="8" tint="0.59999389629810485"/>
  </sheetPr>
  <dimension ref="A1:J16"/>
  <sheetViews>
    <sheetView workbookViewId="0">
      <selection activeCell="A10" sqref="A10"/>
    </sheetView>
  </sheetViews>
  <sheetFormatPr baseColWidth="10" defaultRowHeight="15" x14ac:dyDescent="0.25"/>
  <cols>
    <col min="1" max="2" width="35.7109375" customWidth="1"/>
    <col min="5" max="5" width="34.28515625" customWidth="1"/>
    <col min="7" max="7" width="25.85546875" customWidth="1"/>
    <col min="8" max="8" width="19.7109375" customWidth="1"/>
    <col min="9" max="9" width="21.7109375" customWidth="1"/>
    <col min="10" max="10" width="51.5703125" customWidth="1"/>
  </cols>
  <sheetData>
    <row r="1" spans="1:10" x14ac:dyDescent="0.25">
      <c r="A1" s="126" t="s">
        <v>1613</v>
      </c>
      <c r="B1" s="126" t="s">
        <v>1614</v>
      </c>
      <c r="C1" s="126" t="s">
        <v>1624</v>
      </c>
      <c r="D1" s="126" t="s">
        <v>1436</v>
      </c>
      <c r="E1" s="127" t="s">
        <v>1339</v>
      </c>
      <c r="F1" s="128" t="s">
        <v>1616</v>
      </c>
      <c r="G1" s="128" t="s">
        <v>1626</v>
      </c>
      <c r="H1" s="128" t="s">
        <v>1627</v>
      </c>
      <c r="I1" s="128" t="s">
        <v>1628</v>
      </c>
      <c r="J1" s="128" t="s">
        <v>1649</v>
      </c>
    </row>
    <row r="2" spans="1:10" x14ac:dyDescent="0.25">
      <c r="A2" s="134" t="s">
        <v>45</v>
      </c>
      <c r="B2" s="106" t="s">
        <v>1596</v>
      </c>
      <c r="C2" s="139" t="s">
        <v>1598</v>
      </c>
      <c r="D2" s="130">
        <v>73</v>
      </c>
      <c r="E2" s="130">
        <v>25</v>
      </c>
      <c r="F2" s="130">
        <v>95660</v>
      </c>
      <c r="G2" s="131">
        <v>148812.5</v>
      </c>
      <c r="H2" s="130">
        <v>53152.5</v>
      </c>
      <c r="I2" s="132">
        <v>29.124657534246577</v>
      </c>
      <c r="J2" s="132" t="s">
        <v>1650</v>
      </c>
    </row>
    <row r="3" spans="1:10" x14ac:dyDescent="0.25">
      <c r="A3" s="135" t="s">
        <v>181</v>
      </c>
      <c r="B3" s="106" t="s">
        <v>1602</v>
      </c>
      <c r="C3" s="139" t="s">
        <v>1633</v>
      </c>
      <c r="D3" s="130">
        <v>91</v>
      </c>
      <c r="E3" s="130">
        <v>42</v>
      </c>
      <c r="F3" s="130">
        <v>156248.44</v>
      </c>
      <c r="G3" s="131">
        <v>100000</v>
      </c>
      <c r="H3" s="130">
        <v>-56248.44</v>
      </c>
      <c r="I3" s="132">
        <v>-14.71701726844584</v>
      </c>
      <c r="J3" s="132"/>
    </row>
    <row r="4" spans="1:10" x14ac:dyDescent="0.25">
      <c r="A4" s="136" t="s">
        <v>1264</v>
      </c>
      <c r="B4" s="106" t="s">
        <v>1602</v>
      </c>
      <c r="C4" s="140" t="s">
        <v>1598</v>
      </c>
      <c r="D4" s="130">
        <v>73</v>
      </c>
      <c r="E4" s="130">
        <v>25</v>
      </c>
      <c r="F4" s="130">
        <v>2592</v>
      </c>
      <c r="G4" s="131">
        <v>25000</v>
      </c>
      <c r="H4" s="130">
        <v>22408</v>
      </c>
      <c r="I4" s="132">
        <v>12.27835616438356</v>
      </c>
      <c r="J4" s="132"/>
    </row>
    <row r="5" spans="1:10" x14ac:dyDescent="0.25">
      <c r="A5" s="134" t="s">
        <v>85</v>
      </c>
      <c r="B5" s="129" t="s">
        <v>1596</v>
      </c>
      <c r="C5" s="140" t="s">
        <v>1598</v>
      </c>
      <c r="D5" s="130">
        <v>73</v>
      </c>
      <c r="E5" s="130">
        <v>25</v>
      </c>
      <c r="F5" s="130">
        <v>65820</v>
      </c>
      <c r="G5" s="131">
        <v>26944.22</v>
      </c>
      <c r="H5" s="130">
        <v>-38875.78</v>
      </c>
      <c r="I5" s="132">
        <v>-21.301797260273972</v>
      </c>
      <c r="J5" s="132"/>
    </row>
    <row r="6" spans="1:10" x14ac:dyDescent="0.25">
      <c r="A6" s="137" t="s">
        <v>241</v>
      </c>
      <c r="B6" s="133" t="s">
        <v>1602</v>
      </c>
      <c r="C6" s="141" t="s">
        <v>1633</v>
      </c>
      <c r="D6" s="130">
        <v>74</v>
      </c>
      <c r="E6" s="130">
        <v>42</v>
      </c>
      <c r="F6" s="130">
        <v>10600</v>
      </c>
      <c r="G6" s="131">
        <v>150000</v>
      </c>
      <c r="H6" s="130">
        <v>139400</v>
      </c>
      <c r="I6" s="132">
        <v>44.851994851994853</v>
      </c>
      <c r="J6" s="132"/>
    </row>
    <row r="7" spans="1:10" x14ac:dyDescent="0.25">
      <c r="A7" s="138" t="s">
        <v>204</v>
      </c>
      <c r="B7" s="133" t="s">
        <v>1596</v>
      </c>
      <c r="C7" s="141" t="s">
        <v>1598</v>
      </c>
      <c r="D7" s="130">
        <v>74</v>
      </c>
      <c r="E7" s="130">
        <v>25</v>
      </c>
      <c r="F7" s="130">
        <v>51550</v>
      </c>
      <c r="G7" s="131">
        <v>93475</v>
      </c>
      <c r="H7" s="130">
        <v>41925</v>
      </c>
      <c r="I7" s="132">
        <v>22.662162162162161</v>
      </c>
      <c r="J7" s="132"/>
    </row>
    <row r="8" spans="1:10" x14ac:dyDescent="0.25">
      <c r="A8" s="134" t="s">
        <v>927</v>
      </c>
      <c r="B8" s="129" t="s">
        <v>1596</v>
      </c>
      <c r="C8" s="139" t="s">
        <v>1633</v>
      </c>
      <c r="D8" s="130">
        <v>92</v>
      </c>
      <c r="E8" s="130">
        <v>42</v>
      </c>
      <c r="F8" s="130">
        <v>54511.439999999995</v>
      </c>
      <c r="G8" s="131">
        <v>78310.11</v>
      </c>
      <c r="H8" s="130">
        <v>23798.670000000006</v>
      </c>
      <c r="I8" s="132">
        <v>6.1590760869565235</v>
      </c>
      <c r="J8" s="132"/>
    </row>
    <row r="9" spans="1:10" x14ac:dyDescent="0.25">
      <c r="A9" s="134" t="s">
        <v>1418</v>
      </c>
      <c r="B9" s="129" t="s">
        <v>1596</v>
      </c>
      <c r="C9" s="139" t="s">
        <v>1598</v>
      </c>
      <c r="D9" s="130">
        <v>70</v>
      </c>
      <c r="E9" s="130">
        <v>25</v>
      </c>
      <c r="F9" s="130">
        <v>0</v>
      </c>
      <c r="G9" s="131">
        <v>0</v>
      </c>
      <c r="H9" s="131">
        <f>F9-G9</f>
        <v>0</v>
      </c>
      <c r="I9" s="131">
        <v>0</v>
      </c>
      <c r="J9" s="131"/>
    </row>
    <row r="10" spans="1:10" x14ac:dyDescent="0.25">
      <c r="A10" s="134" t="s">
        <v>658</v>
      </c>
      <c r="B10" s="129" t="s">
        <v>1602</v>
      </c>
      <c r="C10" s="139" t="s">
        <v>1633</v>
      </c>
      <c r="D10" s="130">
        <v>48</v>
      </c>
      <c r="E10" s="130">
        <v>42</v>
      </c>
      <c r="F10" s="130">
        <v>6976.5119999999997</v>
      </c>
      <c r="G10" s="131">
        <v>90034.559999999998</v>
      </c>
      <c r="H10" s="130">
        <v>83058.047999999995</v>
      </c>
      <c r="I10" s="132">
        <v>41.19942857142857</v>
      </c>
      <c r="J10" s="132"/>
    </row>
    <row r="11" spans="1:10" x14ac:dyDescent="0.25">
      <c r="A11" s="138" t="s">
        <v>178</v>
      </c>
      <c r="B11" s="133" t="s">
        <v>1596</v>
      </c>
      <c r="C11" s="141" t="s">
        <v>1598</v>
      </c>
      <c r="D11" s="130">
        <v>72</v>
      </c>
      <c r="E11" s="130">
        <v>25</v>
      </c>
      <c r="F11" s="130">
        <v>18648</v>
      </c>
      <c r="G11" s="131">
        <v>14909.099999999999</v>
      </c>
      <c r="H11" s="130">
        <v>-3738.9000000000015</v>
      </c>
      <c r="I11" s="132">
        <v>-2.0771666666666677</v>
      </c>
      <c r="J11" s="132"/>
    </row>
    <row r="12" spans="1:10" x14ac:dyDescent="0.25">
      <c r="A12" s="138" t="s">
        <v>51</v>
      </c>
      <c r="B12" s="133" t="s">
        <v>1602</v>
      </c>
      <c r="C12" s="141" t="s">
        <v>1598</v>
      </c>
      <c r="D12" s="130">
        <v>68</v>
      </c>
      <c r="E12" s="130">
        <v>25</v>
      </c>
      <c r="F12" s="130">
        <v>118925</v>
      </c>
      <c r="G12" s="131">
        <v>50000</v>
      </c>
      <c r="H12" s="130">
        <v>-68925</v>
      </c>
      <c r="I12" s="132">
        <v>-40.544117647058826</v>
      </c>
      <c r="J12" s="132"/>
    </row>
    <row r="13" spans="1:10" x14ac:dyDescent="0.25">
      <c r="A13" s="134" t="s">
        <v>1064</v>
      </c>
      <c r="B13" s="129" t="s">
        <v>1602</v>
      </c>
      <c r="C13" s="139" t="s">
        <v>1633</v>
      </c>
      <c r="D13" s="130">
        <v>48</v>
      </c>
      <c r="E13" s="130">
        <v>42</v>
      </c>
      <c r="F13" s="130">
        <v>6917.62</v>
      </c>
      <c r="G13" s="131">
        <v>20000</v>
      </c>
      <c r="H13" s="130">
        <v>13082.380000000001</v>
      </c>
      <c r="I13" s="132">
        <v>6.489275793650795</v>
      </c>
      <c r="J13" s="132"/>
    </row>
    <row r="14" spans="1:10" x14ac:dyDescent="0.25">
      <c r="A14" s="134" t="s">
        <v>83</v>
      </c>
      <c r="B14" s="129" t="s">
        <v>1602</v>
      </c>
      <c r="C14" s="139" t="s">
        <v>1633</v>
      </c>
      <c r="D14" s="130">
        <v>100</v>
      </c>
      <c r="E14" s="130">
        <v>42</v>
      </c>
      <c r="F14" s="130">
        <v>62498.399999999994</v>
      </c>
      <c r="G14" s="131">
        <v>64704.606000000145</v>
      </c>
      <c r="H14" s="130">
        <v>2206.2060000001511</v>
      </c>
      <c r="I14" s="132">
        <v>0.43773928571431575</v>
      </c>
      <c r="J14" s="132"/>
    </row>
    <row r="15" spans="1:10" x14ac:dyDescent="0.25">
      <c r="A15" s="134" t="s">
        <v>37</v>
      </c>
      <c r="B15" s="129" t="s">
        <v>1602</v>
      </c>
      <c r="C15" s="139" t="s">
        <v>1633</v>
      </c>
      <c r="D15" s="130">
        <v>48</v>
      </c>
      <c r="E15" s="130">
        <v>42</v>
      </c>
      <c r="F15" s="130">
        <v>198011.82000000004</v>
      </c>
      <c r="G15" s="131">
        <v>200000</v>
      </c>
      <c r="H15" s="130">
        <v>1988.1799999999639</v>
      </c>
      <c r="I15" s="132">
        <v>0.98620039682537897</v>
      </c>
      <c r="J15" s="132"/>
    </row>
    <row r="16" spans="1:10" x14ac:dyDescent="0.25">
      <c r="A16" s="138" t="s">
        <v>106</v>
      </c>
      <c r="B16" s="133" t="s">
        <v>1596</v>
      </c>
      <c r="C16" s="141" t="s">
        <v>1598</v>
      </c>
      <c r="D16" s="130">
        <v>73</v>
      </c>
      <c r="E16" s="130">
        <v>25</v>
      </c>
      <c r="F16" s="130">
        <v>87825</v>
      </c>
      <c r="G16" s="131">
        <v>91547.44</v>
      </c>
      <c r="H16" s="130">
        <v>3722.4400000000023</v>
      </c>
      <c r="I16" s="132">
        <v>2.0396931506849327</v>
      </c>
      <c r="J16" s="132"/>
    </row>
  </sheetData>
  <conditionalFormatting sqref="A2:J2">
    <cfRule type="expression" dxfId="13" priority="15">
      <formula>#REF!&lt;20</formula>
    </cfRule>
  </conditionalFormatting>
  <conditionalFormatting sqref="A3:J3">
    <cfRule type="expression" dxfId="12" priority="16">
      <formula>#REF!&lt;10</formula>
    </cfRule>
  </conditionalFormatting>
  <conditionalFormatting sqref="A4:J4">
    <cfRule type="expression" dxfId="11" priority="18">
      <formula>#REF!&lt;10</formula>
    </cfRule>
  </conditionalFormatting>
  <conditionalFormatting sqref="A5:J5">
    <cfRule type="expression" dxfId="10" priority="17">
      <formula>#REF!&lt;15</formula>
    </cfRule>
  </conditionalFormatting>
  <conditionalFormatting sqref="A6:J6">
    <cfRule type="expression" dxfId="9" priority="19">
      <formula>#REF!&lt;10</formula>
    </cfRule>
  </conditionalFormatting>
  <conditionalFormatting sqref="A7:J7">
    <cfRule type="expression" dxfId="8" priority="20">
      <formula>#REF!&lt;15</formula>
    </cfRule>
  </conditionalFormatting>
  <conditionalFormatting sqref="A8:J8">
    <cfRule type="expression" dxfId="7" priority="21">
      <formula>#REF!&lt;10</formula>
    </cfRule>
  </conditionalFormatting>
  <conditionalFormatting sqref="A11:J11">
    <cfRule type="expression" dxfId="6" priority="22">
      <formula>#REF!&lt;15</formula>
    </cfRule>
  </conditionalFormatting>
  <conditionalFormatting sqref="A12:J12">
    <cfRule type="expression" dxfId="5" priority="23">
      <formula>#REF!&lt;10</formula>
    </cfRule>
    <cfRule type="expression" dxfId="4" priority="24">
      <formula>#REF!&lt;15</formula>
    </cfRule>
  </conditionalFormatting>
  <conditionalFormatting sqref="A13:J13">
    <cfRule type="expression" dxfId="3" priority="25">
      <formula>#REF!&lt;10</formula>
    </cfRule>
  </conditionalFormatting>
  <conditionalFormatting sqref="A14:J14">
    <cfRule type="expression" dxfId="2" priority="28">
      <formula>$I$38=100000</formula>
    </cfRule>
  </conditionalFormatting>
  <conditionalFormatting sqref="A15:J15">
    <cfRule type="expression" dxfId="1" priority="26">
      <formula>#REF!&lt;10</formula>
    </cfRule>
  </conditionalFormatting>
  <conditionalFormatting sqref="A16:J16">
    <cfRule type="expression" dxfId="0" priority="27">
      <formula>#REF!&lt;15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A86-9DDE-4887-8193-84970EC7F865}">
  <sheetPr>
    <tabColor theme="8" tint="0.59999389629810485"/>
  </sheetPr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31.140625" bestFit="1" customWidth="1"/>
    <col min="3" max="3" width="29.140625" customWidth="1"/>
  </cols>
  <sheetData>
    <row r="1" spans="1:3" ht="23.25" customHeight="1" x14ac:dyDescent="0.25">
      <c r="A1" s="116" t="s">
        <v>1610</v>
      </c>
      <c r="B1" s="117" t="s">
        <v>1611</v>
      </c>
      <c r="C1" s="117" t="s">
        <v>1612</v>
      </c>
    </row>
    <row r="2" spans="1:3" ht="18.75" x14ac:dyDescent="0.3">
      <c r="A2" s="112">
        <v>45210</v>
      </c>
      <c r="B2" s="115">
        <v>8</v>
      </c>
      <c r="C2" s="115">
        <v>8</v>
      </c>
    </row>
    <row r="3" spans="1:3" ht="18.75" x14ac:dyDescent="0.3">
      <c r="A3" s="112">
        <v>45211</v>
      </c>
      <c r="B3" s="115">
        <v>4</v>
      </c>
      <c r="C3" s="115">
        <v>4</v>
      </c>
    </row>
    <row r="4" spans="1:3" ht="18.75" x14ac:dyDescent="0.3">
      <c r="A4" s="112">
        <v>45212</v>
      </c>
      <c r="B4" s="115">
        <v>3</v>
      </c>
      <c r="C4" s="115">
        <v>3</v>
      </c>
    </row>
    <row r="5" spans="1:3" ht="18.75" x14ac:dyDescent="0.3">
      <c r="A5" s="112">
        <v>45213</v>
      </c>
      <c r="B5" s="115">
        <v>15</v>
      </c>
      <c r="C5" s="115">
        <v>12</v>
      </c>
    </row>
    <row r="6" spans="1:3" ht="18.75" x14ac:dyDescent="0.3">
      <c r="A6" s="112">
        <v>45215</v>
      </c>
      <c r="B6" s="115">
        <v>8</v>
      </c>
      <c r="C6" s="115">
        <v>8</v>
      </c>
    </row>
    <row r="7" spans="1:3" ht="18.75" x14ac:dyDescent="0.3">
      <c r="A7" s="112">
        <v>45216</v>
      </c>
      <c r="B7" s="115">
        <v>9</v>
      </c>
      <c r="C7" s="115">
        <v>9</v>
      </c>
    </row>
    <row r="8" spans="1:3" ht="18.75" x14ac:dyDescent="0.3">
      <c r="A8" s="112">
        <v>45217</v>
      </c>
      <c r="B8" s="115">
        <v>7</v>
      </c>
      <c r="C8" s="115">
        <v>7</v>
      </c>
    </row>
    <row r="9" spans="1:3" ht="18.75" x14ac:dyDescent="0.3">
      <c r="A9" s="112">
        <v>45218</v>
      </c>
      <c r="B9" s="115">
        <v>4</v>
      </c>
      <c r="C9" s="115">
        <v>4</v>
      </c>
    </row>
    <row r="10" spans="1:3" ht="18.75" x14ac:dyDescent="0.3">
      <c r="A10" s="112">
        <v>45219</v>
      </c>
      <c r="B10" s="115">
        <v>4</v>
      </c>
      <c r="C10" s="115">
        <v>3</v>
      </c>
    </row>
    <row r="11" spans="1:3" ht="18.75" x14ac:dyDescent="0.3">
      <c r="A11" s="112">
        <v>45220</v>
      </c>
      <c r="B11" s="115">
        <v>2</v>
      </c>
      <c r="C11" s="115">
        <v>3</v>
      </c>
    </row>
    <row r="12" spans="1:3" ht="18.75" x14ac:dyDescent="0.3">
      <c r="A12" s="112">
        <v>45224</v>
      </c>
      <c r="B12" s="115">
        <v>5</v>
      </c>
      <c r="C12" s="115">
        <v>8</v>
      </c>
    </row>
    <row r="13" spans="1:3" ht="18.75" x14ac:dyDescent="0.3">
      <c r="A13" s="112">
        <v>45225</v>
      </c>
      <c r="B13" s="115">
        <v>6</v>
      </c>
      <c r="C13" s="115">
        <v>0</v>
      </c>
    </row>
    <row r="14" spans="1:3" ht="18.75" x14ac:dyDescent="0.3">
      <c r="A14" s="112">
        <v>45226</v>
      </c>
      <c r="B14" s="115">
        <v>7</v>
      </c>
      <c r="C14" s="115">
        <v>1</v>
      </c>
    </row>
    <row r="15" spans="1:3" ht="18.75" x14ac:dyDescent="0.3">
      <c r="A15" s="112">
        <v>45227</v>
      </c>
      <c r="B15" s="115">
        <v>8</v>
      </c>
      <c r="C15" s="115">
        <v>2</v>
      </c>
    </row>
    <row r="16" spans="1:3" ht="18.75" x14ac:dyDescent="0.3">
      <c r="A16" s="112">
        <v>45228</v>
      </c>
      <c r="B16" s="115">
        <v>9</v>
      </c>
      <c r="C16" s="115">
        <v>3</v>
      </c>
    </row>
    <row r="17" spans="1:3" ht="18.75" x14ac:dyDescent="0.3">
      <c r="A17" s="112">
        <v>45229</v>
      </c>
      <c r="B17" s="115">
        <v>10</v>
      </c>
      <c r="C17" s="115">
        <v>4</v>
      </c>
    </row>
    <row r="18" spans="1:3" ht="18.75" x14ac:dyDescent="0.3">
      <c r="A18" s="112">
        <v>45230</v>
      </c>
      <c r="B18" s="115">
        <v>11</v>
      </c>
      <c r="C18" s="11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FA4-86FD-41B4-A3E5-682F570A2BFA}">
  <sheetPr>
    <tabColor theme="8" tint="0.59999389629810485"/>
  </sheetPr>
  <dimension ref="A1:M194"/>
  <sheetViews>
    <sheetView view="pageBreakPreview" topLeftCell="A104" zoomScale="90" zoomScaleNormal="90" zoomScaleSheetLayoutView="90" workbookViewId="0">
      <selection activeCell="C141" sqref="C141"/>
    </sheetView>
  </sheetViews>
  <sheetFormatPr baseColWidth="10" defaultColWidth="12.85546875" defaultRowHeight="12.75" x14ac:dyDescent="0.2"/>
  <cols>
    <col min="1" max="1" width="3" style="31" customWidth="1"/>
    <col min="2" max="2" width="68.7109375" style="36" bestFit="1" customWidth="1"/>
    <col min="3" max="3" width="13.140625" style="62" customWidth="1"/>
    <col min="4" max="4" width="14.7109375" style="62" bestFit="1" customWidth="1"/>
    <col min="5" max="5" width="20.42578125" style="36" bestFit="1" customWidth="1"/>
    <col min="6" max="7" width="22.42578125" style="36" customWidth="1"/>
    <col min="8" max="8" width="3" style="31" customWidth="1"/>
    <col min="9" max="9" width="11.42578125" style="35" bestFit="1" customWidth="1"/>
    <col min="10" max="11" width="13.85546875" style="36" bestFit="1" customWidth="1"/>
    <col min="12" max="12" width="11.28515625" style="36" bestFit="1" customWidth="1"/>
    <col min="13" max="16384" width="12.85546875" style="36"/>
  </cols>
  <sheetData>
    <row r="1" spans="2:12" s="31" customFormat="1" ht="15" customHeight="1" x14ac:dyDescent="0.2">
      <c r="C1" s="32"/>
      <c r="D1" s="32"/>
      <c r="I1" s="33"/>
    </row>
    <row r="2" spans="2:12" s="31" customFormat="1" ht="15" customHeight="1" thickBot="1" x14ac:dyDescent="0.25">
      <c r="C2" s="32"/>
      <c r="D2" s="32"/>
      <c r="I2" s="33"/>
    </row>
    <row r="3" spans="2:12" s="31" customFormat="1" ht="15" customHeight="1" x14ac:dyDescent="0.2">
      <c r="C3" s="32"/>
      <c r="D3" s="32"/>
      <c r="E3" s="146" t="s">
        <v>1340</v>
      </c>
      <c r="F3" s="147"/>
      <c r="G3" s="148"/>
      <c r="I3" s="33"/>
    </row>
    <row r="4" spans="2:12" s="31" customFormat="1" ht="15" customHeight="1" x14ac:dyDescent="0.2">
      <c r="C4" s="32"/>
      <c r="D4" s="32"/>
      <c r="E4" s="149"/>
      <c r="F4" s="150"/>
      <c r="G4" s="151"/>
      <c r="I4" s="33"/>
    </row>
    <row r="5" spans="2:12" s="31" customFormat="1" ht="15" customHeight="1" thickBot="1" x14ac:dyDescent="0.25">
      <c r="C5" s="32"/>
      <c r="D5" s="32"/>
      <c r="E5" s="152"/>
      <c r="F5" s="153"/>
      <c r="G5" s="154"/>
      <c r="I5" s="33"/>
    </row>
    <row r="6" spans="2:12" s="31" customFormat="1" ht="15" customHeight="1" x14ac:dyDescent="0.2">
      <c r="C6" s="32"/>
      <c r="D6" s="32"/>
      <c r="I6" s="33"/>
    </row>
    <row r="7" spans="2:12" ht="15" customHeight="1" x14ac:dyDescent="0.2">
      <c r="B7" s="34" t="s">
        <v>5</v>
      </c>
      <c r="C7" s="34" t="s">
        <v>1341</v>
      </c>
      <c r="D7" s="34" t="s">
        <v>1342</v>
      </c>
      <c r="E7" s="34" t="s">
        <v>1343</v>
      </c>
      <c r="F7" s="34" t="s">
        <v>1344</v>
      </c>
      <c r="G7" s="34" t="s">
        <v>1345</v>
      </c>
    </row>
    <row r="8" spans="2:12" ht="15" customHeight="1" x14ac:dyDescent="0.2">
      <c r="B8" s="37" t="s">
        <v>181</v>
      </c>
      <c r="C8" s="38" t="s">
        <v>1346</v>
      </c>
      <c r="D8" s="38" t="s">
        <v>1347</v>
      </c>
      <c r="E8" s="39">
        <f>SUM('[1]Solde Clt 23 (Fac)'!P12:P36)</f>
        <v>107800.00000000001</v>
      </c>
      <c r="F8" s="39">
        <f>E8-G8</f>
        <v>0</v>
      </c>
      <c r="G8" s="39">
        <f>SUM('[1]Solde Clt 23 (Fac)'!P12:P36)</f>
        <v>107800.00000000001</v>
      </c>
      <c r="J8" s="40"/>
      <c r="K8" s="40"/>
    </row>
    <row r="9" spans="2:12" ht="15" customHeight="1" x14ac:dyDescent="0.2">
      <c r="B9" s="37" t="s">
        <v>1388</v>
      </c>
      <c r="C9" s="38" t="s">
        <v>1346</v>
      </c>
      <c r="D9" s="38" t="s">
        <v>1347</v>
      </c>
      <c r="E9" s="41">
        <f>SUM('[1]Solde Clt 23 (Fac)'!P37:P44)</f>
        <v>0</v>
      </c>
      <c r="F9" s="39">
        <f t="shared" ref="F9:F20" si="0">E9-G9</f>
        <v>0</v>
      </c>
      <c r="G9" s="39">
        <v>0</v>
      </c>
      <c r="J9" s="40"/>
      <c r="K9" s="40"/>
      <c r="L9" s="40"/>
    </row>
    <row r="10" spans="2:12" ht="15" customHeight="1" x14ac:dyDescent="0.2">
      <c r="B10" s="37" t="s">
        <v>1389</v>
      </c>
      <c r="C10" s="38" t="s">
        <v>1346</v>
      </c>
      <c r="D10" s="38" t="s">
        <v>1347</v>
      </c>
      <c r="E10" s="39">
        <f>SUM('[1]Solde Clt 23 (Fac)'!P53:P60)</f>
        <v>150973.6</v>
      </c>
      <c r="F10" s="42">
        <f t="shared" si="0"/>
        <v>150973.6</v>
      </c>
      <c r="G10" s="39">
        <v>0</v>
      </c>
      <c r="J10" s="40"/>
      <c r="K10" s="40"/>
      <c r="L10" s="40"/>
    </row>
    <row r="11" spans="2:12" ht="15" customHeight="1" x14ac:dyDescent="0.2">
      <c r="B11" s="37" t="s">
        <v>1390</v>
      </c>
      <c r="C11" s="38" t="s">
        <v>1346</v>
      </c>
      <c r="D11" s="38" t="s">
        <v>1347</v>
      </c>
      <c r="E11" s="39">
        <f>SUM('[1]Solde Clt 23 (Fac)'!P61:P69)</f>
        <v>0</v>
      </c>
      <c r="F11" s="39">
        <f t="shared" si="0"/>
        <v>0</v>
      </c>
      <c r="G11" s="39">
        <v>0</v>
      </c>
      <c r="J11" s="40"/>
      <c r="K11" s="40"/>
      <c r="L11" s="40"/>
    </row>
    <row r="12" spans="2:12" ht="15" customHeight="1" x14ac:dyDescent="0.2">
      <c r="B12" s="43" t="s">
        <v>1405</v>
      </c>
      <c r="C12" s="38" t="s">
        <v>1346</v>
      </c>
      <c r="D12" s="38" t="s">
        <v>1348</v>
      </c>
      <c r="E12" s="39">
        <f>SUM('[1]Solde Clt 23 (Fac)'!P70:P74)</f>
        <v>7794.976000000318</v>
      </c>
      <c r="F12" s="39">
        <f t="shared" si="0"/>
        <v>7794.976000000318</v>
      </c>
      <c r="G12" s="39">
        <v>0</v>
      </c>
      <c r="J12" s="40"/>
      <c r="K12" s="40"/>
      <c r="L12" s="40"/>
    </row>
    <row r="13" spans="2:12" ht="15" customHeight="1" x14ac:dyDescent="0.2">
      <c r="B13" s="44" t="s">
        <v>1391</v>
      </c>
      <c r="C13" s="38" t="s">
        <v>1346</v>
      </c>
      <c r="D13" s="38" t="s">
        <v>1347</v>
      </c>
      <c r="E13" s="39">
        <f>SUM('[1]Solde Clt 23 (Fac)'!P75:P82)</f>
        <v>55983.30799999999</v>
      </c>
      <c r="F13" s="39">
        <f t="shared" si="0"/>
        <v>55983.30799999999</v>
      </c>
      <c r="G13" s="39">
        <f>+'[1]Solde Clt 23 (Fac)'!H76</f>
        <v>0</v>
      </c>
      <c r="J13" s="40"/>
      <c r="K13" s="40"/>
      <c r="L13" s="40"/>
    </row>
    <row r="14" spans="2:12" ht="15" customHeight="1" x14ac:dyDescent="0.2">
      <c r="B14" s="43" t="s">
        <v>318</v>
      </c>
      <c r="C14" s="38" t="s">
        <v>1346</v>
      </c>
      <c r="D14" s="38" t="s">
        <v>1347</v>
      </c>
      <c r="E14" s="39">
        <f>SUM('[1]Solde Clt 23 (Fac)'!P83:P96)</f>
        <v>0</v>
      </c>
      <c r="F14" s="39">
        <f t="shared" si="0"/>
        <v>-2280</v>
      </c>
      <c r="G14" s="39">
        <f>'[1]Solde Clt 23 (Fac)'!H88</f>
        <v>2280</v>
      </c>
      <c r="I14" s="45"/>
      <c r="J14" s="40"/>
      <c r="K14" s="40"/>
      <c r="L14" s="40"/>
    </row>
    <row r="15" spans="2:12" ht="15" customHeight="1" x14ac:dyDescent="0.2">
      <c r="B15" s="43" t="s">
        <v>1392</v>
      </c>
      <c r="C15" s="38" t="s">
        <v>1346</v>
      </c>
      <c r="D15" s="38" t="s">
        <v>1347</v>
      </c>
      <c r="E15" s="39">
        <f>SUM('[1]Solde Clt 23 (Fac)'!P97:P101)</f>
        <v>0</v>
      </c>
      <c r="F15" s="39">
        <f t="shared" si="0"/>
        <v>0</v>
      </c>
      <c r="G15" s="39">
        <v>0</v>
      </c>
      <c r="J15" s="40"/>
      <c r="K15" s="40"/>
      <c r="L15" s="40"/>
    </row>
    <row r="16" spans="2:12" ht="15" customHeight="1" x14ac:dyDescent="0.2">
      <c r="B16" s="37" t="s">
        <v>1406</v>
      </c>
      <c r="C16" s="38" t="s">
        <v>1346</v>
      </c>
      <c r="D16" s="38" t="s">
        <v>1347</v>
      </c>
      <c r="E16" s="39">
        <f>SUM('[1]Solde Clt 23 (Fac)'!P102:P104)</f>
        <v>0</v>
      </c>
      <c r="F16" s="39">
        <f t="shared" si="0"/>
        <v>0</v>
      </c>
      <c r="G16" s="39">
        <v>0</v>
      </c>
      <c r="J16" s="40"/>
      <c r="K16" s="40"/>
      <c r="L16" s="40"/>
    </row>
    <row r="17" spans="2:12" ht="15" customHeight="1" x14ac:dyDescent="0.2">
      <c r="B17" s="46" t="s">
        <v>1407</v>
      </c>
      <c r="C17" s="38" t="s">
        <v>1346</v>
      </c>
      <c r="D17" s="38" t="s">
        <v>1347</v>
      </c>
      <c r="E17" s="39">
        <f>SUM('[1]Solde Clt 23 (Fac)'!P105:P107)</f>
        <v>0</v>
      </c>
      <c r="F17" s="39">
        <f t="shared" si="0"/>
        <v>0</v>
      </c>
      <c r="G17" s="39">
        <v>0</v>
      </c>
      <c r="H17" s="47"/>
      <c r="J17" s="40"/>
      <c r="K17" s="40"/>
      <c r="L17" s="40"/>
    </row>
    <row r="18" spans="2:12" ht="15" customHeight="1" x14ac:dyDescent="0.2">
      <c r="B18" s="37" t="s">
        <v>1408</v>
      </c>
      <c r="C18" s="38" t="s">
        <v>1346</v>
      </c>
      <c r="D18" s="38" t="s">
        <v>1348</v>
      </c>
      <c r="E18" s="39">
        <f>SUM('[1]Solde Clt 23 (Fac)'!P108:P110)</f>
        <v>159476.37399999998</v>
      </c>
      <c r="F18" s="39">
        <f t="shared" si="0"/>
        <v>159476.37399999998</v>
      </c>
      <c r="G18" s="39">
        <v>0</v>
      </c>
      <c r="J18" s="40"/>
      <c r="K18" s="40"/>
      <c r="L18" s="40"/>
    </row>
    <row r="19" spans="2:12" ht="15" customHeight="1" x14ac:dyDescent="0.2">
      <c r="B19" s="37" t="s">
        <v>79</v>
      </c>
      <c r="C19" s="38" t="s">
        <v>1346</v>
      </c>
      <c r="D19" s="38" t="s">
        <v>1347</v>
      </c>
      <c r="E19" s="39">
        <f>SUM('[1]Solde Clt 23 (Fac)'!P111:P115)</f>
        <v>0</v>
      </c>
      <c r="F19" s="39">
        <f t="shared" si="0"/>
        <v>-83976.191999999995</v>
      </c>
      <c r="G19" s="39">
        <f>'[1]Solde Clt 23 (Fac)'!H120+'[1]Solde Clt 23 (Fac)'!H119+'[1]Solde Clt 23 (Fac)'!H118</f>
        <v>83976.191999999995</v>
      </c>
      <c r="J19" s="40"/>
      <c r="K19" s="40"/>
      <c r="L19" s="40"/>
    </row>
    <row r="20" spans="2:12" ht="15" customHeight="1" x14ac:dyDescent="0.2">
      <c r="B20" s="37" t="s">
        <v>1434</v>
      </c>
      <c r="C20" s="38" t="s">
        <v>1346</v>
      </c>
      <c r="D20" s="38" t="s">
        <v>1348</v>
      </c>
      <c r="E20" s="39">
        <f>SUM('[1]Solde Clt 23 (Fac)'!P125:P134)</f>
        <v>0</v>
      </c>
      <c r="F20" s="39">
        <f t="shared" si="0"/>
        <v>-2250</v>
      </c>
      <c r="G20" s="39">
        <f>SUM('[1]Solde Clt 23 (Fac)'!P125:P140)</f>
        <v>2250</v>
      </c>
      <c r="J20" s="40"/>
      <c r="K20" s="40"/>
      <c r="L20" s="40"/>
    </row>
    <row r="21" spans="2:12" ht="15" customHeight="1" x14ac:dyDescent="0.2">
      <c r="B21" s="48" t="s">
        <v>1394</v>
      </c>
      <c r="C21" s="38" t="s">
        <v>1346</v>
      </c>
      <c r="D21" s="38" t="s">
        <v>1348</v>
      </c>
      <c r="E21" s="39">
        <f>SUM('[1]Solde Clt 23 (Fac)'!P141:P145)</f>
        <v>518917.80599999998</v>
      </c>
      <c r="F21" s="39">
        <f>SUM('[1]Solde Clt 23 (Fac)'!P141:P145)</f>
        <v>518917.80599999998</v>
      </c>
      <c r="G21" s="39">
        <v>0</v>
      </c>
      <c r="J21" s="40"/>
      <c r="K21" s="40"/>
      <c r="L21" s="40"/>
    </row>
    <row r="22" spans="2:12" ht="15" customHeight="1" x14ac:dyDescent="0.2">
      <c r="B22" s="48" t="s">
        <v>1409</v>
      </c>
      <c r="C22" s="38" t="s">
        <v>1346</v>
      </c>
      <c r="D22" s="38" t="s">
        <v>1347</v>
      </c>
      <c r="E22" s="39">
        <f>SUM('[1]Solde Clt 23 (Fac)'!P146:P154)</f>
        <v>0</v>
      </c>
      <c r="F22" s="42">
        <f t="shared" ref="F22:F35" si="1">E22-G22</f>
        <v>-36540</v>
      </c>
      <c r="G22" s="39">
        <f>'[1]Solde Clt 23 (Fac)'!H156+'[1]Solde Clt 23 (Fac)'!H155+'[1]Solde Clt 23 (Fac)'!H154</f>
        <v>36540</v>
      </c>
      <c r="J22" s="40"/>
      <c r="K22" s="40"/>
      <c r="L22" s="40"/>
    </row>
    <row r="23" spans="2:12" ht="15" customHeight="1" x14ac:dyDescent="0.2">
      <c r="B23" s="37" t="s">
        <v>1410</v>
      </c>
      <c r="C23" s="38" t="s">
        <v>1346</v>
      </c>
      <c r="D23" s="38" t="s">
        <v>1349</v>
      </c>
      <c r="E23" s="39">
        <f>SUM('[1]Solde Clt 23 (Fac)'!P162:P170)</f>
        <v>0</v>
      </c>
      <c r="F23" s="39">
        <f t="shared" si="1"/>
        <v>-0.28800000000046566</v>
      </c>
      <c r="G23" s="39">
        <f>SUM('[1]Solde Clt 23 (Fac)'!P162:P176)</f>
        <v>0.28800000000046566</v>
      </c>
      <c r="J23" s="40"/>
      <c r="K23" s="40"/>
      <c r="L23" s="40"/>
    </row>
    <row r="24" spans="2:12" ht="15" customHeight="1" x14ac:dyDescent="0.2">
      <c r="B24" s="43" t="s">
        <v>1411</v>
      </c>
      <c r="C24" s="38" t="s">
        <v>1346</v>
      </c>
      <c r="D24" s="38" t="s">
        <v>1348</v>
      </c>
      <c r="E24" s="39">
        <f>SUM('[1]Solde Clt 23 (Fac)'!P177:P184)</f>
        <v>0</v>
      </c>
      <c r="F24" s="39">
        <f t="shared" si="1"/>
        <v>0</v>
      </c>
      <c r="G24" s="39">
        <f>SUM('[1]Solde Clt 23 (Fac)'!P177:P189)</f>
        <v>0</v>
      </c>
      <c r="J24" s="40"/>
      <c r="K24" s="40"/>
      <c r="L24" s="40"/>
    </row>
    <row r="25" spans="2:12" ht="15" customHeight="1" x14ac:dyDescent="0.2">
      <c r="B25" s="37" t="s">
        <v>1412</v>
      </c>
      <c r="C25" s="38" t="s">
        <v>1346</v>
      </c>
      <c r="D25" s="38" t="s">
        <v>1347</v>
      </c>
      <c r="E25" s="39">
        <f>SUM('[1]Solde Clt 23 (Fac)'!P190:P192)</f>
        <v>21900</v>
      </c>
      <c r="F25" s="39">
        <f t="shared" si="1"/>
        <v>21900</v>
      </c>
      <c r="G25" s="39">
        <v>0</v>
      </c>
      <c r="J25" s="40"/>
      <c r="K25" s="40"/>
      <c r="L25" s="40"/>
    </row>
    <row r="26" spans="2:12" ht="15" customHeight="1" x14ac:dyDescent="0.2">
      <c r="B26" s="43" t="s">
        <v>1413</v>
      </c>
      <c r="C26" s="38" t="s">
        <v>1346</v>
      </c>
      <c r="D26" s="38" t="s">
        <v>1347</v>
      </c>
      <c r="E26" s="39">
        <f>SUM('[1]Solde Clt 23 (Fac)'!P193:P200)</f>
        <v>3082322.1551999999</v>
      </c>
      <c r="F26" s="39">
        <f t="shared" si="1"/>
        <v>3082322.1551999999</v>
      </c>
      <c r="G26" s="39">
        <v>0</v>
      </c>
      <c r="J26" s="40"/>
      <c r="K26" s="40"/>
      <c r="L26" s="40"/>
    </row>
    <row r="27" spans="2:12" ht="15" customHeight="1" x14ac:dyDescent="0.2">
      <c r="B27" s="43" t="s">
        <v>1395</v>
      </c>
      <c r="C27" s="38" t="s">
        <v>1346</v>
      </c>
      <c r="D27" s="38" t="s">
        <v>1338</v>
      </c>
      <c r="E27" s="39">
        <f>+SUM('[1]Solde Clt 23 (Fac)'!P246:P248)</f>
        <v>0</v>
      </c>
      <c r="F27" s="39">
        <f>+E27-G27</f>
        <v>0</v>
      </c>
      <c r="G27" s="39">
        <f>+SUM('[1]Solde Clt 23 (Fac)'!P246:P248)</f>
        <v>0</v>
      </c>
      <c r="J27" s="40"/>
      <c r="K27" s="40"/>
      <c r="L27" s="40"/>
    </row>
    <row r="28" spans="2:12" ht="15" customHeight="1" x14ac:dyDescent="0.2">
      <c r="B28" s="43" t="s">
        <v>1396</v>
      </c>
      <c r="C28" s="38" t="s">
        <v>1346</v>
      </c>
      <c r="D28" s="38" t="s">
        <v>1347</v>
      </c>
      <c r="E28" s="41">
        <f>SUM('[1]Solde Clt 23 (Fac)'!P201:P218)</f>
        <v>0</v>
      </c>
      <c r="F28" s="42">
        <f t="shared" si="1"/>
        <v>0</v>
      </c>
      <c r="G28" s="39">
        <v>0</v>
      </c>
      <c r="J28" s="40"/>
      <c r="K28" s="40"/>
      <c r="L28" s="40"/>
    </row>
    <row r="29" spans="2:12" ht="15" customHeight="1" x14ac:dyDescent="0.2">
      <c r="B29" s="37" t="s">
        <v>1414</v>
      </c>
      <c r="C29" s="38" t="s">
        <v>1346</v>
      </c>
      <c r="D29" s="38" t="s">
        <v>1347</v>
      </c>
      <c r="E29" s="39">
        <f>SUM('[1]Solde Clt 23 (Fac)'!P249:P251)</f>
        <v>647675.08440000005</v>
      </c>
      <c r="F29" s="39">
        <f t="shared" si="1"/>
        <v>647675.08440000005</v>
      </c>
      <c r="G29" s="39">
        <v>0</v>
      </c>
      <c r="J29" s="40"/>
      <c r="K29" s="40"/>
      <c r="L29" s="40"/>
    </row>
    <row r="30" spans="2:12" ht="15" customHeight="1" x14ac:dyDescent="0.2">
      <c r="B30" s="37" t="s">
        <v>51</v>
      </c>
      <c r="C30" s="38" t="s">
        <v>1346</v>
      </c>
      <c r="D30" s="38" t="s">
        <v>1347</v>
      </c>
      <c r="E30" s="39">
        <f>SUM('[1]Solde Clt 23 (Fac)'!P252:P261)</f>
        <v>0</v>
      </c>
      <c r="F30" s="42">
        <f t="shared" si="1"/>
        <v>0</v>
      </c>
      <c r="G30" s="39">
        <f>'[1]Solde Clt 23 (Fac)'!H261+'[1]Solde Clt 23 (Fac)'!H260+'[1]Solde Clt 23 (Fac)'!H259</f>
        <v>0</v>
      </c>
      <c r="J30" s="40"/>
      <c r="K30" s="40"/>
      <c r="L30" s="40"/>
    </row>
    <row r="31" spans="2:12" ht="15" customHeight="1" x14ac:dyDescent="0.2">
      <c r="B31" s="37" t="s">
        <v>58</v>
      </c>
      <c r="C31" s="38" t="s">
        <v>1346</v>
      </c>
      <c r="D31" s="38" t="s">
        <v>1347</v>
      </c>
      <c r="E31" s="39">
        <f>SUM('[1]Solde Clt 23 (Fac)'!P266:P315)</f>
        <v>345945.1440000002</v>
      </c>
      <c r="F31" s="42">
        <f t="shared" si="1"/>
        <v>253623.1440000002</v>
      </c>
      <c r="G31" s="39">
        <f>'[1]Solde Clt 23 (Fac)'!H275+'[1]Solde Clt 23 (Fac)'!H274+'[1]Solde Clt 23 (Fac)'!H273</f>
        <v>92322</v>
      </c>
      <c r="J31" s="40"/>
      <c r="K31" s="40"/>
      <c r="L31" s="40"/>
    </row>
    <row r="32" spans="2:12" ht="15" customHeight="1" x14ac:dyDescent="0.2">
      <c r="B32" s="37" t="s">
        <v>1415</v>
      </c>
      <c r="C32" s="38" t="s">
        <v>1346</v>
      </c>
      <c r="D32" s="38" t="s">
        <v>1348</v>
      </c>
      <c r="E32" s="39">
        <f>SUM('[1]Solde Clt 23 (Fac)'!P316:P329)</f>
        <v>0</v>
      </c>
      <c r="F32" s="39">
        <f t="shared" si="1"/>
        <v>-73036.512000000002</v>
      </c>
      <c r="G32" s="39">
        <f>'[1]Solde Clt 23 (Fac)'!H325+'[1]Solde Clt 23 (Fac)'!H324+'[1]Solde Clt 23 (Fac)'!H323</f>
        <v>73036.512000000002</v>
      </c>
      <c r="J32" s="40"/>
      <c r="K32" s="40"/>
      <c r="L32" s="40"/>
    </row>
    <row r="33" spans="2:13" ht="15" customHeight="1" x14ac:dyDescent="0.2">
      <c r="B33" s="37" t="s">
        <v>1416</v>
      </c>
      <c r="C33" s="38" t="s">
        <v>1346</v>
      </c>
      <c r="D33" s="38" t="s">
        <v>1348</v>
      </c>
      <c r="E33" s="39">
        <f>SUM('[1]Solde Clt 23 (Fac)'!P339:P353)</f>
        <v>0</v>
      </c>
      <c r="F33" s="39">
        <f t="shared" si="1"/>
        <v>0</v>
      </c>
      <c r="G33" s="39">
        <v>0</v>
      </c>
      <c r="J33" s="40"/>
      <c r="K33" s="40"/>
      <c r="L33" s="40"/>
    </row>
    <row r="34" spans="2:13" ht="15" customHeight="1" x14ac:dyDescent="0.2">
      <c r="B34" s="37" t="s">
        <v>65</v>
      </c>
      <c r="C34" s="38" t="s">
        <v>1346</v>
      </c>
      <c r="D34" s="38" t="s">
        <v>1347</v>
      </c>
      <c r="E34" s="39">
        <f>SUM('[1]Solde Clt 23 (Fac)'!P388:P396)</f>
        <v>0</v>
      </c>
      <c r="F34" s="42">
        <f t="shared" si="1"/>
        <v>-106128</v>
      </c>
      <c r="G34" s="39">
        <f>'[1]Solde Clt 23 (Fac)'!H397+'[1]Solde Clt 23 (Fac)'!H396+'[1]Solde Clt 23 (Fac)'!H395</f>
        <v>106128</v>
      </c>
      <c r="J34" s="40"/>
      <c r="K34" s="40"/>
      <c r="L34" s="40"/>
    </row>
    <row r="35" spans="2:13" ht="15" customHeight="1" x14ac:dyDescent="0.2">
      <c r="B35" s="37" t="s">
        <v>1586</v>
      </c>
      <c r="C35" s="38" t="s">
        <v>1346</v>
      </c>
      <c r="D35" s="38" t="s">
        <v>1348</v>
      </c>
      <c r="E35" s="39">
        <f>SUM('[1]Solde Clt 23 (Fac)'!P407:P415)</f>
        <v>0</v>
      </c>
      <c r="F35" s="39">
        <f t="shared" si="1"/>
        <v>0</v>
      </c>
      <c r="G35" s="39">
        <v>0</v>
      </c>
      <c r="J35" s="40"/>
      <c r="K35" s="40"/>
      <c r="L35" s="40"/>
    </row>
    <row r="36" spans="2:13" ht="15" customHeight="1" x14ac:dyDescent="0.2">
      <c r="B36" s="37" t="s">
        <v>1417</v>
      </c>
      <c r="C36" s="38" t="s">
        <v>1346</v>
      </c>
      <c r="D36" s="38" t="s">
        <v>1348</v>
      </c>
      <c r="E36" s="39">
        <f>SUM('[1]Solde Clt 23 (Fac)'!P416:P419)</f>
        <v>24685.415999999997</v>
      </c>
      <c r="F36" s="39">
        <v>0</v>
      </c>
      <c r="G36" s="39">
        <v>0</v>
      </c>
      <c r="J36" s="40"/>
      <c r="K36" s="40"/>
      <c r="L36" s="40"/>
    </row>
    <row r="37" spans="2:13" ht="15" customHeight="1" x14ac:dyDescent="0.2">
      <c r="B37" s="37" t="s">
        <v>1398</v>
      </c>
      <c r="C37" s="38" t="s">
        <v>1346</v>
      </c>
      <c r="D37" s="38" t="s">
        <v>1348</v>
      </c>
      <c r="E37" s="39">
        <f>SUM('[1]Solde Clt 23 (Fac)'!P420:P426)</f>
        <v>0</v>
      </c>
      <c r="F37" s="39">
        <f>E37-G37</f>
        <v>0</v>
      </c>
      <c r="G37" s="39">
        <v>0</v>
      </c>
      <c r="J37" s="40"/>
      <c r="K37" s="40"/>
      <c r="L37" s="40"/>
    </row>
    <row r="38" spans="2:13" ht="15" customHeight="1" x14ac:dyDescent="0.2">
      <c r="B38" s="37" t="s">
        <v>1418</v>
      </c>
      <c r="C38" s="38" t="s">
        <v>1346</v>
      </c>
      <c r="D38" s="38" t="s">
        <v>1348</v>
      </c>
      <c r="E38" s="39">
        <f>SUM('[1]Solde Clt 23 (Fac)'!P427:P430)</f>
        <v>1116473.2999999998</v>
      </c>
      <c r="F38" s="39">
        <v>0</v>
      </c>
      <c r="G38" s="39">
        <f>E38-F38</f>
        <v>1116473.2999999998</v>
      </c>
      <c r="J38" s="40"/>
      <c r="K38" s="40"/>
      <c r="L38" s="40"/>
    </row>
    <row r="39" spans="2:13" ht="15" customHeight="1" x14ac:dyDescent="0.2">
      <c r="B39" s="37" t="s">
        <v>1399</v>
      </c>
      <c r="C39" s="38" t="s">
        <v>1346</v>
      </c>
      <c r="D39" s="38" t="s">
        <v>1347</v>
      </c>
      <c r="E39" s="39">
        <f>SUM('[1]Solde Clt 23 (Fac)'!P431:P445)</f>
        <v>0</v>
      </c>
      <c r="F39" s="42">
        <f t="shared" ref="F39:F52" si="2">E39-G39</f>
        <v>0</v>
      </c>
      <c r="G39" s="39">
        <v>0</v>
      </c>
      <c r="J39" s="40"/>
      <c r="K39" s="40"/>
      <c r="L39" s="40"/>
    </row>
    <row r="40" spans="2:13" ht="15" customHeight="1" x14ac:dyDescent="0.2">
      <c r="B40" s="37" t="s">
        <v>1419</v>
      </c>
      <c r="C40" s="38" t="s">
        <v>1346</v>
      </c>
      <c r="D40" s="38" t="s">
        <v>1348</v>
      </c>
      <c r="E40" s="39">
        <f>SUM('[1]Solde Clt 23 (Fac)'!P474:P477)</f>
        <v>89044.893999999971</v>
      </c>
      <c r="F40" s="39">
        <f t="shared" si="2"/>
        <v>89044.893999999971</v>
      </c>
      <c r="G40" s="39">
        <v>0</v>
      </c>
      <c r="J40" s="40"/>
      <c r="K40" s="40"/>
      <c r="L40" s="40"/>
    </row>
    <row r="41" spans="2:13" ht="15" customHeight="1" x14ac:dyDescent="0.2">
      <c r="B41" s="37" t="s">
        <v>1420</v>
      </c>
      <c r="C41" s="38" t="s">
        <v>1346</v>
      </c>
      <c r="D41" s="38" t="s">
        <v>1348</v>
      </c>
      <c r="E41" s="39">
        <f>SUM('[1]Solde Clt 23 (Fac)'!P478:P478)</f>
        <v>0</v>
      </c>
      <c r="F41" s="39">
        <f t="shared" si="2"/>
        <v>0</v>
      </c>
      <c r="G41" s="39">
        <v>0</v>
      </c>
      <c r="J41" s="40"/>
      <c r="K41" s="40"/>
      <c r="L41" s="40" t="s">
        <v>1350</v>
      </c>
      <c r="M41" s="35">
        <v>2500000</v>
      </c>
    </row>
    <row r="42" spans="2:13" ht="15" customHeight="1" x14ac:dyDescent="0.2">
      <c r="B42" s="37" t="s">
        <v>1421</v>
      </c>
      <c r="C42" s="38" t="s">
        <v>1346</v>
      </c>
      <c r="D42" s="38" t="s">
        <v>1348</v>
      </c>
      <c r="E42" s="39">
        <f>SUM('[1]Solde Clt 23 (Fac)'!P489:P496)</f>
        <v>0</v>
      </c>
      <c r="F42" s="42">
        <f t="shared" si="2"/>
        <v>-48688.991999999998</v>
      </c>
      <c r="G42" s="39">
        <f>'[1]Solde Clt 23 (Fac)'!H499+'[1]Solde Clt 23 (Fac)'!H498+'[1]Solde Clt 23 (Fac)'!H497</f>
        <v>48688.991999999998</v>
      </c>
      <c r="J42" s="40"/>
      <c r="K42" s="40"/>
      <c r="L42" s="40" t="s">
        <v>1351</v>
      </c>
      <c r="M42" s="35">
        <v>500000</v>
      </c>
    </row>
    <row r="43" spans="2:13" ht="15" customHeight="1" x14ac:dyDescent="0.2">
      <c r="B43" s="37" t="s">
        <v>1422</v>
      </c>
      <c r="C43" s="38" t="s">
        <v>1346</v>
      </c>
      <c r="D43" s="38" t="s">
        <v>1352</v>
      </c>
      <c r="E43" s="39">
        <f>SUM('[1]Solde Clt 23 (Fac)'!P503:P506)</f>
        <v>4548.6299999998882</v>
      </c>
      <c r="F43" s="39">
        <f t="shared" si="2"/>
        <v>0</v>
      </c>
      <c r="G43" s="39">
        <f>SUM('[1]Solde Clt 23 (Fac)'!P503:P506)</f>
        <v>4548.6299999998882</v>
      </c>
      <c r="J43" s="40"/>
      <c r="K43" s="40"/>
      <c r="L43" s="40" t="s">
        <v>1353</v>
      </c>
      <c r="M43" s="35">
        <v>400000</v>
      </c>
    </row>
    <row r="44" spans="2:13" ht="15" customHeight="1" x14ac:dyDescent="0.2">
      <c r="B44" s="37" t="s">
        <v>155</v>
      </c>
      <c r="C44" s="38" t="s">
        <v>1346</v>
      </c>
      <c r="D44" s="38" t="s">
        <v>1354</v>
      </c>
      <c r="E44" s="39">
        <f>SUM('[1]Solde Clt 23 (Fac)'!P507:P522)</f>
        <v>0</v>
      </c>
      <c r="F44" s="42">
        <f t="shared" si="2"/>
        <v>0</v>
      </c>
      <c r="G44" s="39">
        <f>SUM('[1]Solde Clt 23 (Fac)'!P507:P532)</f>
        <v>0</v>
      </c>
      <c r="J44" s="40"/>
      <c r="K44" s="40"/>
      <c r="L44" s="40" t="s">
        <v>1355</v>
      </c>
      <c r="M44" s="35">
        <v>150000</v>
      </c>
    </row>
    <row r="45" spans="2:13" ht="15" customHeight="1" x14ac:dyDescent="0.2">
      <c r="B45" s="37" t="s">
        <v>1423</v>
      </c>
      <c r="C45" s="38" t="s">
        <v>1346</v>
      </c>
      <c r="D45" s="38" t="s">
        <v>1352</v>
      </c>
      <c r="E45" s="39">
        <f>SUM('[1]Solde Clt 23 (Fac)'!P533:P543)</f>
        <v>2463.7439999999997</v>
      </c>
      <c r="F45" s="39">
        <f t="shared" si="2"/>
        <v>0</v>
      </c>
      <c r="G45" s="39">
        <f>SUM('[1]Solde Clt 23 (Fac)'!P533:P543)</f>
        <v>2463.7439999999997</v>
      </c>
      <c r="J45" s="40"/>
      <c r="K45" s="40"/>
      <c r="L45" s="40" t="s">
        <v>1356</v>
      </c>
      <c r="M45" s="35">
        <v>100000</v>
      </c>
    </row>
    <row r="46" spans="2:13" ht="15" customHeight="1" x14ac:dyDescent="0.2">
      <c r="B46" s="37" t="s">
        <v>1424</v>
      </c>
      <c r="C46" s="38" t="s">
        <v>1346</v>
      </c>
      <c r="D46" s="38" t="s">
        <v>1357</v>
      </c>
      <c r="E46" s="39">
        <f>SUM('[1]Solde Clt 23 (Fac)'!P544:P548)</f>
        <v>40068.003999999957</v>
      </c>
      <c r="F46" s="39">
        <f t="shared" si="2"/>
        <v>0</v>
      </c>
      <c r="G46" s="39">
        <f>SUM('[1]Solde Clt 23 (Fac)'!P544:P548)</f>
        <v>40068.003999999957</v>
      </c>
      <c r="J46" s="40"/>
      <c r="K46" s="40"/>
      <c r="L46" s="40" t="s">
        <v>1358</v>
      </c>
      <c r="M46" s="35">
        <v>18000</v>
      </c>
    </row>
    <row r="47" spans="2:13" ht="15" customHeight="1" x14ac:dyDescent="0.2">
      <c r="B47" s="37" t="s">
        <v>1393</v>
      </c>
      <c r="C47" s="38" t="s">
        <v>1346</v>
      </c>
      <c r="D47" s="38" t="s">
        <v>1354</v>
      </c>
      <c r="E47" s="39">
        <f>+SUM('[1]Solde Clt 23 (Fac)'!P549:P554)</f>
        <v>0</v>
      </c>
      <c r="F47" s="39">
        <f t="shared" si="2"/>
        <v>-0.19999999999708962</v>
      </c>
      <c r="G47" s="39">
        <f>SUM('[1]Solde Clt 23 (Fac)'!P549:P559)</f>
        <v>0.19999999999708962</v>
      </c>
      <c r="J47" s="40"/>
      <c r="K47" s="40"/>
      <c r="L47" s="40" t="s">
        <v>1359</v>
      </c>
      <c r="M47" s="35">
        <v>42000</v>
      </c>
    </row>
    <row r="48" spans="2:13" ht="15" customHeight="1" x14ac:dyDescent="0.2">
      <c r="B48" s="37" t="s">
        <v>241</v>
      </c>
      <c r="C48" s="38" t="s">
        <v>1346</v>
      </c>
      <c r="D48" s="38" t="s">
        <v>1357</v>
      </c>
      <c r="E48" s="39">
        <f>+SUM('[1]Solde Clt 23 (Fac)'!P609:P612)</f>
        <v>0</v>
      </c>
      <c r="F48" s="39">
        <f>+E48-G48</f>
        <v>0</v>
      </c>
      <c r="G48" s="39">
        <f>+SUM('[1]Solde Clt 23 (Fac)'!P609:P612)</f>
        <v>0</v>
      </c>
      <c r="J48" s="40"/>
      <c r="K48" s="40"/>
      <c r="L48" s="40" t="s">
        <v>1360</v>
      </c>
      <c r="M48" s="35">
        <v>450000</v>
      </c>
    </row>
    <row r="49" spans="2:13" ht="15" customHeight="1" x14ac:dyDescent="0.2">
      <c r="B49" s="37" t="s">
        <v>1400</v>
      </c>
      <c r="C49" s="38" t="s">
        <v>1346</v>
      </c>
      <c r="D49" s="38" t="s">
        <v>1354</v>
      </c>
      <c r="E49" s="39">
        <f>SUM('[1]Solde Clt 23 (Fac)'!P620:P623)</f>
        <v>0</v>
      </c>
      <c r="F49" s="39">
        <f>+E49-G49</f>
        <v>0</v>
      </c>
      <c r="G49" s="39">
        <f>SUM('[1]Solde Clt 23 (Fac)'!P620:P623)</f>
        <v>0</v>
      </c>
      <c r="J49" s="40"/>
      <c r="K49" s="40"/>
      <c r="L49" s="40" t="s">
        <v>1361</v>
      </c>
      <c r="M49" s="35">
        <v>70000</v>
      </c>
    </row>
    <row r="50" spans="2:13" ht="15" customHeight="1" x14ac:dyDescent="0.2">
      <c r="B50" s="37" t="s">
        <v>1425</v>
      </c>
      <c r="C50" s="38" t="s">
        <v>1346</v>
      </c>
      <c r="D50" s="38" t="s">
        <v>1357</v>
      </c>
      <c r="E50" s="39">
        <f>+SUM('[1]Solde Clt 23 (Fac)'!P644:P647)</f>
        <v>0</v>
      </c>
      <c r="F50" s="39">
        <f t="shared" si="2"/>
        <v>0</v>
      </c>
      <c r="G50" s="39">
        <f>SUM('[1]Solde Clt 23 (Fac)'!P644:P647)</f>
        <v>0</v>
      </c>
      <c r="J50" s="40"/>
      <c r="K50" s="40"/>
      <c r="L50" s="40" t="s">
        <v>1362</v>
      </c>
      <c r="M50" s="35">
        <v>125000</v>
      </c>
    </row>
    <row r="51" spans="2:13" ht="15" customHeight="1" x14ac:dyDescent="0.2">
      <c r="B51" s="37" t="s">
        <v>1264</v>
      </c>
      <c r="C51" s="38" t="s">
        <v>1346</v>
      </c>
      <c r="D51" s="38" t="s">
        <v>1357</v>
      </c>
      <c r="E51" s="39">
        <f>+SUM('[1]Solde Clt 23 (Fac)'!P560:P563)</f>
        <v>0</v>
      </c>
      <c r="F51" s="39">
        <f t="shared" si="2"/>
        <v>0</v>
      </c>
      <c r="G51" s="39">
        <f>SUM('[1]Solde Clt 23 (Fac)'!P560:P563)</f>
        <v>0</v>
      </c>
      <c r="J51" s="40"/>
      <c r="K51" s="40"/>
      <c r="L51" s="40" t="s">
        <v>1363</v>
      </c>
      <c r="M51" s="35">
        <f>3500*3</f>
        <v>10500</v>
      </c>
    </row>
    <row r="52" spans="2:13" ht="15" customHeight="1" x14ac:dyDescent="0.2">
      <c r="B52" s="37" t="s">
        <v>1064</v>
      </c>
      <c r="C52" s="38" t="s">
        <v>1346</v>
      </c>
      <c r="D52" s="38" t="s">
        <v>1357</v>
      </c>
      <c r="E52" s="39">
        <f>SUM('[1]Solde Clt 23 (Fac)'!P572:P579)</f>
        <v>-78310.108000000007</v>
      </c>
      <c r="F52" s="39">
        <f t="shared" si="2"/>
        <v>0</v>
      </c>
      <c r="G52" s="39">
        <f>SUM('[1]Solde Clt 23 (Fac)'!P572:P579)</f>
        <v>-78310.108000000007</v>
      </c>
      <c r="J52" s="40"/>
      <c r="K52" s="40"/>
      <c r="L52" s="40" t="s">
        <v>1364</v>
      </c>
      <c r="M52" s="35">
        <v>14000</v>
      </c>
    </row>
    <row r="53" spans="2:13" ht="15" customHeight="1" x14ac:dyDescent="0.2">
      <c r="B53" s="37" t="s">
        <v>1435</v>
      </c>
      <c r="C53" s="38" t="s">
        <v>1346</v>
      </c>
      <c r="D53" s="38" t="s">
        <v>1357</v>
      </c>
      <c r="E53" s="39">
        <f>+SUM('[1]Solde Clt 23 (Fac)'!P630:P633)</f>
        <v>0</v>
      </c>
      <c r="F53" s="39">
        <f>+E53-G53</f>
        <v>-182862</v>
      </c>
      <c r="G53" s="39">
        <f>'[1]Solde Clt 23 (Fac)'!H635+'[1]Solde Clt 23 (Fac)'!H634+'[1]Solde Clt 23 (Fac)'!H633</f>
        <v>182862</v>
      </c>
      <c r="J53" s="40"/>
      <c r="K53" s="40"/>
      <c r="L53" s="40" t="s">
        <v>1365</v>
      </c>
      <c r="M53" s="35">
        <v>100000</v>
      </c>
    </row>
    <row r="54" spans="2:13" ht="15" customHeight="1" x14ac:dyDescent="0.2">
      <c r="B54" s="37" t="s">
        <v>927</v>
      </c>
      <c r="C54" s="38" t="s">
        <v>1346</v>
      </c>
      <c r="D54" s="38" t="s">
        <v>1366</v>
      </c>
      <c r="E54" s="39">
        <f>SUM('[1]Solde Clt 23 (Fac)'!P580:P583)</f>
        <v>0</v>
      </c>
      <c r="F54" s="39">
        <f>E54-G54</f>
        <v>0</v>
      </c>
      <c r="G54" s="39">
        <f>SUM('[1]Solde Clt 23 (Fac)'!P580:P583)</f>
        <v>0</v>
      </c>
      <c r="J54" s="40"/>
      <c r="K54" s="40"/>
      <c r="L54" s="40"/>
    </row>
    <row r="55" spans="2:13" ht="15" customHeight="1" x14ac:dyDescent="0.2">
      <c r="B55" s="37" t="s">
        <v>1584</v>
      </c>
      <c r="C55" s="38" t="s">
        <v>1346</v>
      </c>
      <c r="D55" s="38" t="s">
        <v>1357</v>
      </c>
      <c r="E55" s="39">
        <f>+SUM('[1]Solde Clt 23 (Fac)'!P654:P659)</f>
        <v>0</v>
      </c>
      <c r="F55" s="39">
        <f t="shared" ref="F55:F60" si="3">+E55-G55</f>
        <v>-202860</v>
      </c>
      <c r="G55" s="39">
        <f>'[1]Solde Clt 23 (Fac)'!H657+'[1]Solde Clt 23 (Fac)'!H656</f>
        <v>202860</v>
      </c>
      <c r="J55" s="40"/>
      <c r="K55" s="40"/>
      <c r="L55" s="40"/>
      <c r="M55" s="49">
        <f>M41-SUM(M42:M53)</f>
        <v>520500</v>
      </c>
    </row>
    <row r="56" spans="2:13" ht="15" customHeight="1" x14ac:dyDescent="0.2">
      <c r="B56" s="37" t="s">
        <v>1401</v>
      </c>
      <c r="C56" s="38" t="s">
        <v>1346</v>
      </c>
      <c r="D56" s="38" t="s">
        <v>1357</v>
      </c>
      <c r="E56" s="39">
        <f>+SUM('[1]Solde Clt 23 (Fac)'!P677:P686)</f>
        <v>0</v>
      </c>
      <c r="F56" s="39">
        <f t="shared" si="3"/>
        <v>0</v>
      </c>
      <c r="G56" s="39">
        <f>+SUM('[1]Solde Clt 23 (Fac)'!P677:P686)</f>
        <v>0</v>
      </c>
      <c r="J56" s="40"/>
      <c r="K56" s="40"/>
      <c r="L56" s="40"/>
      <c r="M56" s="36">
        <v>300000</v>
      </c>
    </row>
    <row r="57" spans="2:13" ht="15" customHeight="1" x14ac:dyDescent="0.2">
      <c r="B57" s="37" t="s">
        <v>1402</v>
      </c>
      <c r="C57" s="38" t="s">
        <v>1346</v>
      </c>
      <c r="D57" s="38" t="s">
        <v>1357</v>
      </c>
      <c r="E57" s="39">
        <f>+SUM('[1]Solde Clt 23 (Fac)'!P687:P691)</f>
        <v>0</v>
      </c>
      <c r="F57" s="39">
        <f t="shared" si="3"/>
        <v>0</v>
      </c>
      <c r="G57" s="39">
        <f>+SUM('[1]Solde Clt 23 (Fac)'!P687:P691)</f>
        <v>0</v>
      </c>
      <c r="J57" s="40"/>
      <c r="K57" s="40"/>
      <c r="L57" s="40"/>
      <c r="M57" s="49">
        <f>M55-M56</f>
        <v>220500</v>
      </c>
    </row>
    <row r="58" spans="2:13" ht="15" customHeight="1" x14ac:dyDescent="0.2">
      <c r="B58" s="37" t="s">
        <v>83</v>
      </c>
      <c r="C58" s="38" t="s">
        <v>1346</v>
      </c>
      <c r="D58" s="38" t="s">
        <v>1357</v>
      </c>
      <c r="E58" s="39">
        <f>+SUM('[1]Solde Clt 23 (Fac)'!P697:P704)</f>
        <v>3.9999999989959178E-3</v>
      </c>
      <c r="F58" s="39">
        <f>+E58-G58</f>
        <v>0</v>
      </c>
      <c r="G58" s="39">
        <f>+SUM('[1]Solde Clt 23 (Fac)'!P697:P704)</f>
        <v>3.9999999989959178E-3</v>
      </c>
      <c r="J58" s="40"/>
      <c r="K58" s="40"/>
      <c r="L58" s="40"/>
      <c r="M58" s="49">
        <f>M57*12</f>
        <v>2646000</v>
      </c>
    </row>
    <row r="59" spans="2:13" ht="15" customHeight="1" x14ac:dyDescent="0.2">
      <c r="B59" s="37" t="s">
        <v>1403</v>
      </c>
      <c r="C59" s="38" t="s">
        <v>1346</v>
      </c>
      <c r="D59" s="38" t="s">
        <v>1338</v>
      </c>
      <c r="E59" s="39">
        <f>+SUM('[1]Solde Clt 23 (Fac)'!P692:P696)</f>
        <v>435295.39399999985</v>
      </c>
      <c r="F59" s="39">
        <f t="shared" si="3"/>
        <v>0</v>
      </c>
      <c r="G59" s="39">
        <f>+SUM('[1]Solde Clt 23 (Fac)'!P692:P696)</f>
        <v>435295.39399999985</v>
      </c>
      <c r="J59" s="40"/>
      <c r="K59" s="40"/>
      <c r="L59" s="40"/>
    </row>
    <row r="60" spans="2:13" ht="15" customHeight="1" x14ac:dyDescent="0.2">
      <c r="B60" s="37" t="s">
        <v>1404</v>
      </c>
      <c r="C60" s="38" t="s">
        <v>1346</v>
      </c>
      <c r="D60" s="38" t="s">
        <v>1338</v>
      </c>
      <c r="E60" s="39">
        <f>+SUM('[1]Solde Clt 23 (Fac)'!P705:P709)</f>
        <v>11485.44</v>
      </c>
      <c r="F60" s="39">
        <f t="shared" si="3"/>
        <v>0</v>
      </c>
      <c r="G60" s="39">
        <f>+SUM('[1]Solde Clt 23 (Fac)'!P705:P709)</f>
        <v>11485.44</v>
      </c>
      <c r="J60" s="40"/>
      <c r="K60" s="40"/>
      <c r="L60" s="40"/>
    </row>
    <row r="61" spans="2:13" ht="15" customHeight="1" x14ac:dyDescent="0.2">
      <c r="B61" s="37" t="s">
        <v>658</v>
      </c>
      <c r="C61" s="38" t="s">
        <v>1346</v>
      </c>
      <c r="D61" s="38" t="s">
        <v>1338</v>
      </c>
      <c r="E61" s="39">
        <f>+SUM('[1]Solde Clt 23 (Fac)'!P710:P720)</f>
        <v>-1.9999999785795808E-3</v>
      </c>
      <c r="F61" s="39">
        <f>+E61-G61</f>
        <v>-1.9999999785795808E-3</v>
      </c>
      <c r="G61" s="39">
        <v>0</v>
      </c>
      <c r="J61" s="40"/>
      <c r="K61" s="40"/>
      <c r="L61" s="40"/>
    </row>
    <row r="62" spans="2:13" ht="15" customHeight="1" x14ac:dyDescent="0.2">
      <c r="B62" s="37" t="s">
        <v>37</v>
      </c>
      <c r="C62" s="38" t="s">
        <v>1346</v>
      </c>
      <c r="D62" s="38" t="s">
        <v>1357</v>
      </c>
      <c r="E62" s="39">
        <f>+SUM('[1]Solde Clt 23 (Fac)'!P721:P726)</f>
        <v>0</v>
      </c>
      <c r="F62" s="39">
        <f>+E62-G62</f>
        <v>0</v>
      </c>
      <c r="G62" s="39">
        <f>+SUM('[1]Solde Clt 23 (Fac)'!P721:P726)</f>
        <v>0</v>
      </c>
      <c r="J62" s="40"/>
      <c r="K62" s="40"/>
      <c r="L62" s="40"/>
    </row>
    <row r="63" spans="2:13" ht="15" customHeight="1" x14ac:dyDescent="0.25">
      <c r="B63" s="145" t="s">
        <v>1367</v>
      </c>
      <c r="C63" s="145"/>
      <c r="D63" s="145"/>
      <c r="E63" s="50">
        <f>SUM(E8:E62)</f>
        <v>6744543.1636000006</v>
      </c>
      <c r="F63" s="50">
        <f>SUM(F8:F62)</f>
        <v>4249089.1556000002</v>
      </c>
      <c r="G63" s="50">
        <f>SUM(G8:G62)</f>
        <v>2470768.5919999997</v>
      </c>
      <c r="J63" s="40"/>
      <c r="L63" s="40"/>
    </row>
    <row r="64" spans="2:13" ht="15" customHeight="1" x14ac:dyDescent="0.25">
      <c r="B64" s="155" t="s">
        <v>1368</v>
      </c>
      <c r="C64" s="155"/>
      <c r="D64" s="155"/>
      <c r="E64" s="51"/>
      <c r="F64" s="47"/>
      <c r="G64" s="47"/>
      <c r="J64" s="40"/>
      <c r="L64" s="40"/>
    </row>
    <row r="65" spans="2:9" ht="15" customHeight="1" x14ac:dyDescent="0.2">
      <c r="B65" s="31"/>
      <c r="C65" s="52"/>
      <c r="D65" s="47"/>
      <c r="E65" s="31"/>
      <c r="F65" s="35"/>
      <c r="G65" s="40"/>
      <c r="H65" s="36"/>
      <c r="I65" s="40"/>
    </row>
    <row r="66" spans="2:9" ht="15" customHeight="1" x14ac:dyDescent="0.2">
      <c r="B66" s="31"/>
      <c r="C66" s="32"/>
      <c r="D66" s="32"/>
      <c r="E66" s="47"/>
      <c r="F66" s="47"/>
      <c r="G66" s="47"/>
    </row>
    <row r="67" spans="2:9" s="31" customFormat="1" ht="15" customHeight="1" x14ac:dyDescent="0.2">
      <c r="C67" s="32"/>
      <c r="D67" s="32"/>
      <c r="E67" s="47"/>
      <c r="F67" s="47"/>
      <c r="G67" s="47"/>
      <c r="I67" s="33"/>
    </row>
    <row r="68" spans="2:9" s="31" customFormat="1" ht="15" customHeight="1" thickBot="1" x14ac:dyDescent="0.25">
      <c r="C68" s="32"/>
      <c r="D68" s="32"/>
      <c r="E68" s="47"/>
      <c r="F68" s="47"/>
      <c r="G68" s="47"/>
      <c r="I68" s="33"/>
    </row>
    <row r="69" spans="2:9" s="31" customFormat="1" ht="15" customHeight="1" x14ac:dyDescent="0.2">
      <c r="C69" s="32"/>
      <c r="D69" s="32"/>
      <c r="E69" s="146" t="s">
        <v>1370</v>
      </c>
      <c r="F69" s="147"/>
      <c r="G69" s="148"/>
      <c r="I69" s="33"/>
    </row>
    <row r="70" spans="2:9" s="31" customFormat="1" ht="15" customHeight="1" x14ac:dyDescent="0.2">
      <c r="C70" s="32"/>
      <c r="D70" s="32"/>
      <c r="E70" s="149"/>
      <c r="F70" s="150"/>
      <c r="G70" s="151"/>
      <c r="I70" s="33"/>
    </row>
    <row r="71" spans="2:9" s="31" customFormat="1" ht="15" customHeight="1" thickBot="1" x14ac:dyDescent="0.25">
      <c r="C71" s="32"/>
      <c r="D71" s="32"/>
      <c r="E71" s="152"/>
      <c r="F71" s="153"/>
      <c r="G71" s="154"/>
      <c r="I71" s="33"/>
    </row>
    <row r="72" spans="2:9" s="31" customFormat="1" ht="15" customHeight="1" x14ac:dyDescent="0.2">
      <c r="C72" s="32"/>
      <c r="D72" s="32"/>
      <c r="E72" s="47"/>
      <c r="F72" s="47"/>
      <c r="G72" s="47"/>
      <c r="I72" s="33"/>
    </row>
    <row r="73" spans="2:9" ht="15" customHeight="1" x14ac:dyDescent="0.2">
      <c r="B73" s="34" t="s">
        <v>5</v>
      </c>
      <c r="C73" s="34" t="s">
        <v>1341</v>
      </c>
      <c r="D73" s="34" t="s">
        <v>1342</v>
      </c>
      <c r="E73" s="34" t="s">
        <v>1343</v>
      </c>
      <c r="F73" s="34" t="s">
        <v>1344</v>
      </c>
      <c r="G73" s="34" t="s">
        <v>1345</v>
      </c>
    </row>
    <row r="74" spans="2:9" ht="15" customHeight="1" x14ac:dyDescent="0.2">
      <c r="B74" s="53" t="s">
        <v>1390</v>
      </c>
      <c r="C74" s="38" t="s">
        <v>1371</v>
      </c>
      <c r="D74" s="38" t="s">
        <v>1372</v>
      </c>
      <c r="E74" s="39">
        <f>SUM('[1]Solde Clt 23 '!P12:P14)</f>
        <v>0</v>
      </c>
      <c r="F74" s="39">
        <f t="shared" ref="F74:F107" si="4">E74-G74</f>
        <v>0</v>
      </c>
      <c r="G74" s="39">
        <v>0</v>
      </c>
    </row>
    <row r="75" spans="2:9" ht="15" customHeight="1" x14ac:dyDescent="0.2">
      <c r="B75" s="53" t="s">
        <v>1411</v>
      </c>
      <c r="C75" s="38" t="s">
        <v>1371</v>
      </c>
      <c r="D75" s="38" t="s">
        <v>1372</v>
      </c>
      <c r="E75" s="41">
        <f>SUM('[1]Solde Clt 23 '!P15:P23)</f>
        <v>40094.890000000007</v>
      </c>
      <c r="F75" s="41">
        <f>E75-G75</f>
        <v>36454.890000000007</v>
      </c>
      <c r="G75" s="41">
        <f>'[1]Solde Clt 23 '!H22</f>
        <v>3640</v>
      </c>
    </row>
    <row r="76" spans="2:9" ht="15" customHeight="1" x14ac:dyDescent="0.2">
      <c r="B76" s="53" t="s">
        <v>1409</v>
      </c>
      <c r="C76" s="38" t="s">
        <v>1371</v>
      </c>
      <c r="D76" s="38" t="s">
        <v>1372</v>
      </c>
      <c r="E76" s="39">
        <f>SUM('[1]Solde Clt 23 '!P29:P33)</f>
        <v>23026.76999999999</v>
      </c>
      <c r="F76" s="41">
        <f t="shared" ref="F76:F100" si="5">E76-G76</f>
        <v>23026.76999999999</v>
      </c>
      <c r="G76" s="39">
        <v>0</v>
      </c>
    </row>
    <row r="77" spans="2:9" ht="15" customHeight="1" x14ac:dyDescent="0.2">
      <c r="B77" s="54" t="s">
        <v>318</v>
      </c>
      <c r="C77" s="38" t="s">
        <v>1371</v>
      </c>
      <c r="D77" s="38" t="s">
        <v>1372</v>
      </c>
      <c r="E77" s="39">
        <f>SUM('[1]Solde Clt 23 '!P34:P36)</f>
        <v>1200</v>
      </c>
      <c r="F77" s="41">
        <f t="shared" si="5"/>
        <v>1200</v>
      </c>
      <c r="G77" s="39">
        <v>0</v>
      </c>
    </row>
    <row r="78" spans="2:9" ht="15" customHeight="1" x14ac:dyDescent="0.2">
      <c r="B78" s="54" t="s">
        <v>1427</v>
      </c>
      <c r="C78" s="38" t="s">
        <v>1371</v>
      </c>
      <c r="D78" s="38" t="s">
        <v>1372</v>
      </c>
      <c r="E78" s="39">
        <f>SUM('[1]Solde Clt 23 '!P37:P39)</f>
        <v>6375</v>
      </c>
      <c r="F78" s="41">
        <f t="shared" si="5"/>
        <v>6375</v>
      </c>
      <c r="G78" s="39">
        <v>0</v>
      </c>
    </row>
    <row r="79" spans="2:9" ht="15" customHeight="1" x14ac:dyDescent="0.2">
      <c r="B79" s="55" t="s">
        <v>1415</v>
      </c>
      <c r="C79" s="38" t="s">
        <v>1371</v>
      </c>
      <c r="D79" s="38" t="s">
        <v>1372</v>
      </c>
      <c r="E79" s="39">
        <f>SUM('[1]Solde Clt 23 '!P40:P44)</f>
        <v>42550.81</v>
      </c>
      <c r="F79" s="41">
        <f t="shared" si="5"/>
        <v>42550.81</v>
      </c>
      <c r="G79" s="39">
        <v>0</v>
      </c>
    </row>
    <row r="80" spans="2:9" ht="15" customHeight="1" x14ac:dyDescent="0.2">
      <c r="B80" s="56" t="s">
        <v>65</v>
      </c>
      <c r="C80" s="38" t="s">
        <v>1371</v>
      </c>
      <c r="D80" s="38" t="s">
        <v>1372</v>
      </c>
      <c r="E80" s="39">
        <f>SUM('[1]Solde Clt 23 '!P45:P55)</f>
        <v>0</v>
      </c>
      <c r="F80" s="42">
        <f t="shared" si="5"/>
        <v>0</v>
      </c>
      <c r="G80" s="39">
        <f>+SUM('[1]Solde Clt 23 '!P45:P55)</f>
        <v>0</v>
      </c>
    </row>
    <row r="81" spans="2:7" ht="15" customHeight="1" x14ac:dyDescent="0.2">
      <c r="B81" s="53" t="s">
        <v>1414</v>
      </c>
      <c r="C81" s="38" t="s">
        <v>1371</v>
      </c>
      <c r="D81" s="38" t="s">
        <v>1372</v>
      </c>
      <c r="E81" s="39">
        <f>SUM('[1]Solde Clt 23 '!P56:P58)</f>
        <v>1637.54</v>
      </c>
      <c r="F81" s="41">
        <f t="shared" si="5"/>
        <v>1637.54</v>
      </c>
      <c r="G81" s="39">
        <v>0</v>
      </c>
    </row>
    <row r="82" spans="2:7" ht="15" customHeight="1" x14ac:dyDescent="0.2">
      <c r="B82" s="54" t="s">
        <v>1393</v>
      </c>
      <c r="C82" s="38" t="s">
        <v>1371</v>
      </c>
      <c r="D82" s="38" t="s">
        <v>1372</v>
      </c>
      <c r="E82" s="39">
        <f>SUM('[1]Solde Clt 23 '!P59:P63)</f>
        <v>-130</v>
      </c>
      <c r="F82" s="41">
        <f t="shared" si="5"/>
        <v>0</v>
      </c>
      <c r="G82" s="39">
        <f>SUM('[1]Solde Clt 23 '!P59:P69)</f>
        <v>-130</v>
      </c>
    </row>
    <row r="83" spans="2:7" ht="15" customHeight="1" x14ac:dyDescent="0.2">
      <c r="B83" s="54" t="s">
        <v>1428</v>
      </c>
      <c r="C83" s="38" t="s">
        <v>1371</v>
      </c>
      <c r="D83" s="38" t="s">
        <v>1372</v>
      </c>
      <c r="E83" s="39">
        <f>SUM('[1]Solde Clt 23 '!P90:P92)</f>
        <v>32.5</v>
      </c>
      <c r="F83" s="41">
        <f t="shared" si="5"/>
        <v>32.5</v>
      </c>
      <c r="G83" s="39">
        <v>0</v>
      </c>
    </row>
    <row r="84" spans="2:7" ht="15" customHeight="1" x14ac:dyDescent="0.2">
      <c r="B84" s="54" t="s">
        <v>1429</v>
      </c>
      <c r="C84" s="38" t="s">
        <v>1371</v>
      </c>
      <c r="D84" s="38" t="s">
        <v>1372</v>
      </c>
      <c r="E84" s="39">
        <f>SUM('[1]Solde Clt 23 '!P93:P105)</f>
        <v>594620</v>
      </c>
      <c r="F84" s="42">
        <f t="shared" si="5"/>
        <v>594620</v>
      </c>
      <c r="G84" s="39">
        <f>'[1]Solde Clt 23 '!H99</f>
        <v>0</v>
      </c>
    </row>
    <row r="85" spans="2:7" ht="15" customHeight="1" x14ac:dyDescent="0.2">
      <c r="B85" s="54" t="s">
        <v>1396</v>
      </c>
      <c r="C85" s="38" t="s">
        <v>1371</v>
      </c>
      <c r="D85" s="38" t="s">
        <v>1372</v>
      </c>
      <c r="E85" s="39">
        <f>SUM('[1]Solde Clt 23 '!P113:P122)</f>
        <v>703427.4299999997</v>
      </c>
      <c r="F85" s="41">
        <f t="shared" si="5"/>
        <v>703427.4299999997</v>
      </c>
      <c r="G85" s="39">
        <v>0</v>
      </c>
    </row>
    <row r="86" spans="2:7" ht="15" customHeight="1" x14ac:dyDescent="0.2">
      <c r="B86" s="54" t="s">
        <v>1413</v>
      </c>
      <c r="C86" s="38" t="s">
        <v>1371</v>
      </c>
      <c r="D86" s="38" t="s">
        <v>1372</v>
      </c>
      <c r="E86" s="39">
        <f>SUM('[1]Solde Clt 23 '!P132:P138)</f>
        <v>-1447</v>
      </c>
      <c r="F86" s="41">
        <f t="shared" si="5"/>
        <v>0</v>
      </c>
      <c r="G86" s="39">
        <f>SUM('[1]Solde Clt 23 '!P132:P138)</f>
        <v>-1447</v>
      </c>
    </row>
    <row r="87" spans="2:7" ht="15" customHeight="1" x14ac:dyDescent="0.2">
      <c r="B87" s="54" t="s">
        <v>1397</v>
      </c>
      <c r="C87" s="38" t="s">
        <v>1371</v>
      </c>
      <c r="D87" s="38" t="s">
        <v>1372</v>
      </c>
      <c r="E87" s="42">
        <f>SUM('[1]Solde Clt 23 '!P139:P172)</f>
        <v>-1.1641532182693481E-10</v>
      </c>
      <c r="F87" s="41">
        <f t="shared" si="5"/>
        <v>0</v>
      </c>
      <c r="G87" s="42">
        <f>SUM('[1]Solde Clt 23 '!P139:P172)</f>
        <v>-1.1641532182693481E-10</v>
      </c>
    </row>
    <row r="88" spans="2:7" ht="15" customHeight="1" x14ac:dyDescent="0.2">
      <c r="B88" s="57" t="s">
        <v>1388</v>
      </c>
      <c r="C88" s="38" t="s">
        <v>1371</v>
      </c>
      <c r="D88" s="38" t="s">
        <v>1372</v>
      </c>
      <c r="E88" s="39">
        <f>SUM('[1]Solde Clt 23 '!P173:P185)</f>
        <v>245356.75</v>
      </c>
      <c r="F88" s="41">
        <f t="shared" si="5"/>
        <v>245356.75</v>
      </c>
      <c r="G88" s="39">
        <v>0</v>
      </c>
    </row>
    <row r="89" spans="2:7" ht="15" customHeight="1" x14ac:dyDescent="0.2">
      <c r="B89" s="57" t="s">
        <v>1389</v>
      </c>
      <c r="C89" s="38" t="s">
        <v>1371</v>
      </c>
      <c r="D89" s="38" t="s">
        <v>1372</v>
      </c>
      <c r="E89" s="39">
        <f>SUM('[1]Solde Clt 23 '!P186:P192)</f>
        <v>325735</v>
      </c>
      <c r="F89" s="42">
        <f t="shared" si="5"/>
        <v>325735</v>
      </c>
      <c r="G89" s="39">
        <v>0</v>
      </c>
    </row>
    <row r="90" spans="2:7" ht="15" customHeight="1" x14ac:dyDescent="0.2">
      <c r="B90" s="57" t="s">
        <v>1430</v>
      </c>
      <c r="C90" s="38" t="s">
        <v>1371</v>
      </c>
      <c r="D90" s="38" t="s">
        <v>1372</v>
      </c>
      <c r="E90" s="39">
        <f>SUM('[1]Solde Clt 23 '!P193:P197)</f>
        <v>0</v>
      </c>
      <c r="F90" s="41">
        <f t="shared" si="5"/>
        <v>0</v>
      </c>
      <c r="G90" s="39">
        <v>0</v>
      </c>
    </row>
    <row r="91" spans="2:7" ht="15" customHeight="1" x14ac:dyDescent="0.2">
      <c r="B91" s="53" t="s">
        <v>1394</v>
      </c>
      <c r="C91" s="38" t="s">
        <v>1371</v>
      </c>
      <c r="D91" s="38" t="s">
        <v>1372</v>
      </c>
      <c r="E91" s="39">
        <f>SUM('[1]Solde Clt 23 '!P198:P202)</f>
        <v>47469.399999999994</v>
      </c>
      <c r="F91" s="41">
        <f t="shared" si="5"/>
        <v>47469.399999999994</v>
      </c>
      <c r="G91" s="39">
        <v>0</v>
      </c>
    </row>
    <row r="92" spans="2:7" ht="15" customHeight="1" x14ac:dyDescent="0.2">
      <c r="B92" s="54" t="s">
        <v>51</v>
      </c>
      <c r="C92" s="38" t="s">
        <v>1371</v>
      </c>
      <c r="D92" s="38" t="s">
        <v>1372</v>
      </c>
      <c r="E92" s="39">
        <f>SUM('[1]Solde Clt 23 '!P203:P218)</f>
        <v>-44042</v>
      </c>
      <c r="F92" s="41">
        <f>E92-G92</f>
        <v>0</v>
      </c>
      <c r="G92" s="39">
        <f>SUM('[1]Solde Clt 23 '!P203:P228)</f>
        <v>-44042</v>
      </c>
    </row>
    <row r="93" spans="2:7" ht="15" customHeight="1" x14ac:dyDescent="0.2">
      <c r="B93" s="54" t="s">
        <v>1416</v>
      </c>
      <c r="C93" s="38" t="s">
        <v>1371</v>
      </c>
      <c r="D93" s="38" t="s">
        <v>1372</v>
      </c>
      <c r="E93" s="39">
        <v>0</v>
      </c>
      <c r="F93" s="41">
        <f t="shared" si="5"/>
        <v>0</v>
      </c>
      <c r="G93" s="39">
        <v>0</v>
      </c>
    </row>
    <row r="94" spans="2:7" ht="15" customHeight="1" x14ac:dyDescent="0.2">
      <c r="B94" s="54" t="s">
        <v>755</v>
      </c>
      <c r="C94" s="38" t="s">
        <v>1371</v>
      </c>
      <c r="D94" s="38" t="s">
        <v>1372</v>
      </c>
      <c r="E94" s="39">
        <f>SUM('[1]Solde Clt 23 '!P246:P251)</f>
        <v>0</v>
      </c>
      <c r="F94" s="41">
        <f t="shared" si="5"/>
        <v>-55625</v>
      </c>
      <c r="G94" s="39">
        <f>'[1]Solde Clt 23 '!H255</f>
        <v>55625</v>
      </c>
    </row>
    <row r="95" spans="2:7" ht="15" customHeight="1" x14ac:dyDescent="0.2">
      <c r="B95" s="54" t="s">
        <v>1431</v>
      </c>
      <c r="C95" s="38" t="s">
        <v>1371</v>
      </c>
      <c r="D95" s="38" t="s">
        <v>1372</v>
      </c>
      <c r="E95" s="39">
        <f>SUM('[1]Solde Clt 23 '!P262:P266)</f>
        <v>0</v>
      </c>
      <c r="F95" s="41">
        <f t="shared" si="5"/>
        <v>0</v>
      </c>
      <c r="G95" s="39">
        <v>0</v>
      </c>
    </row>
    <row r="96" spans="2:7" ht="15" customHeight="1" x14ac:dyDescent="0.2">
      <c r="B96" s="54" t="s">
        <v>1398</v>
      </c>
      <c r="C96" s="38" t="s">
        <v>1371</v>
      </c>
      <c r="D96" s="38" t="s">
        <v>1372</v>
      </c>
      <c r="E96" s="39">
        <f>SUM('[1]Solde Clt 23 '!P273:P277)</f>
        <v>0</v>
      </c>
      <c r="F96" s="41">
        <f t="shared" si="5"/>
        <v>0</v>
      </c>
      <c r="G96" s="39">
        <v>0</v>
      </c>
    </row>
    <row r="97" spans="2:7" ht="15" customHeight="1" x14ac:dyDescent="0.2">
      <c r="B97" s="54" t="s">
        <v>1399</v>
      </c>
      <c r="C97" s="38" t="s">
        <v>1371</v>
      </c>
      <c r="D97" s="38" t="s">
        <v>1372</v>
      </c>
      <c r="E97" s="39">
        <f>SUM('[1]Solde Clt 23 '!P282:P286)</f>
        <v>0</v>
      </c>
      <c r="F97" s="42">
        <f t="shared" si="5"/>
        <v>0</v>
      </c>
      <c r="G97" s="39">
        <v>0</v>
      </c>
    </row>
    <row r="98" spans="2:7" ht="15" customHeight="1" x14ac:dyDescent="0.2">
      <c r="B98" s="54" t="s">
        <v>1418</v>
      </c>
      <c r="C98" s="38" t="s">
        <v>1371</v>
      </c>
      <c r="D98" s="38" t="s">
        <v>1372</v>
      </c>
      <c r="E98" s="39">
        <f>SUM('[1]Solde Clt 23 '!P314:P318)</f>
        <v>0</v>
      </c>
      <c r="F98" s="41">
        <f t="shared" si="5"/>
        <v>0</v>
      </c>
      <c r="G98" s="39">
        <v>0</v>
      </c>
    </row>
    <row r="99" spans="2:7" ht="15" customHeight="1" x14ac:dyDescent="0.2">
      <c r="B99" s="54" t="s">
        <v>79</v>
      </c>
      <c r="C99" s="38" t="s">
        <v>1371</v>
      </c>
      <c r="D99" s="38" t="s">
        <v>1372</v>
      </c>
      <c r="E99" s="39">
        <f>SUM('[1]Solde Clt 23 '!P328:P332)</f>
        <v>0</v>
      </c>
      <c r="F99" s="42">
        <f t="shared" si="5"/>
        <v>-16537</v>
      </c>
      <c r="G99" s="39">
        <f>'[1]Solde Clt 23 '!H337</f>
        <v>16537</v>
      </c>
    </row>
    <row r="100" spans="2:7" ht="15" customHeight="1" x14ac:dyDescent="0.2">
      <c r="B100" s="54" t="s">
        <v>1432</v>
      </c>
      <c r="C100" s="38" t="s">
        <v>1371</v>
      </c>
      <c r="D100" s="38" t="s">
        <v>1372</v>
      </c>
      <c r="E100" s="39">
        <f>SUM('[1]Solde Clt 23 '!P343:P347)</f>
        <v>0</v>
      </c>
      <c r="F100" s="41">
        <f t="shared" si="5"/>
        <v>0</v>
      </c>
      <c r="G100" s="39">
        <v>0</v>
      </c>
    </row>
    <row r="101" spans="2:7" ht="15" customHeight="1" x14ac:dyDescent="0.2">
      <c r="B101" s="54" t="s">
        <v>1420</v>
      </c>
      <c r="C101" s="38" t="s">
        <v>1371</v>
      </c>
      <c r="D101" s="38" t="s">
        <v>1372</v>
      </c>
      <c r="E101" s="39">
        <f>SUM('[1]Solde Clt 23 '!P348:P351)</f>
        <v>6.6199999999371357</v>
      </c>
      <c r="F101" s="39">
        <f>E101-G101</f>
        <v>0</v>
      </c>
      <c r="G101" s="39">
        <f>SUM('[1]Solde Clt 23 '!P348:P355)</f>
        <v>6.6199999999371357</v>
      </c>
    </row>
    <row r="102" spans="2:7" ht="15" customHeight="1" x14ac:dyDescent="0.2">
      <c r="B102" s="54" t="s">
        <v>1421</v>
      </c>
      <c r="C102" s="38" t="s">
        <v>1371</v>
      </c>
      <c r="D102" s="38" t="s">
        <v>1372</v>
      </c>
      <c r="E102" s="39">
        <f>SUM('[1]Solde Clt 23 '!P356:P360)</f>
        <v>-13135.499999999985</v>
      </c>
      <c r="F102" s="39">
        <f t="shared" si="4"/>
        <v>-13135.499999999985</v>
      </c>
      <c r="G102" s="39">
        <v>0</v>
      </c>
    </row>
    <row r="103" spans="2:7" ht="15" customHeight="1" x14ac:dyDescent="0.2">
      <c r="B103" s="54" t="s">
        <v>1595</v>
      </c>
      <c r="C103" s="38" t="s">
        <v>1371</v>
      </c>
      <c r="D103" s="38" t="s">
        <v>1338</v>
      </c>
      <c r="E103" s="39">
        <f>SUM('[1]Solde Clt 23 '!P361:P368)</f>
        <v>0</v>
      </c>
      <c r="F103" s="39">
        <f t="shared" si="4"/>
        <v>0</v>
      </c>
      <c r="G103" s="39">
        <f>SUM('[1]Solde Clt 23 '!P361:P368)</f>
        <v>0</v>
      </c>
    </row>
    <row r="104" spans="2:7" ht="15" customHeight="1" x14ac:dyDescent="0.2">
      <c r="B104" s="54" t="s">
        <v>1433</v>
      </c>
      <c r="C104" s="38" t="s">
        <v>1371</v>
      </c>
      <c r="D104" s="38" t="s">
        <v>1338</v>
      </c>
      <c r="E104" s="39">
        <f>SUM('[1]Solde Clt 23 '!P369:P378)</f>
        <v>-626.44000000000233</v>
      </c>
      <c r="F104" s="39">
        <f t="shared" si="4"/>
        <v>-726.44000000000233</v>
      </c>
      <c r="G104" s="39">
        <v>100</v>
      </c>
    </row>
    <row r="105" spans="2:7" ht="15" customHeight="1" x14ac:dyDescent="0.2">
      <c r="B105" s="54" t="s">
        <v>204</v>
      </c>
      <c r="C105" s="38" t="s">
        <v>1371</v>
      </c>
      <c r="D105" s="38" t="s">
        <v>1338</v>
      </c>
      <c r="E105" s="39">
        <f>SUM('[1]Solde Clt 23 '!P379:P386)</f>
        <v>0</v>
      </c>
      <c r="F105" s="39">
        <f t="shared" si="4"/>
        <v>0</v>
      </c>
      <c r="G105" s="39">
        <f>SUM('[1]Solde Clt 23 '!P379:P386)</f>
        <v>0</v>
      </c>
    </row>
    <row r="106" spans="2:7" ht="15" customHeight="1" x14ac:dyDescent="0.2">
      <c r="B106" s="54" t="s">
        <v>106</v>
      </c>
      <c r="C106" s="38" t="s">
        <v>1371</v>
      </c>
      <c r="D106" s="38" t="s">
        <v>1338</v>
      </c>
      <c r="E106" s="39">
        <f>+SUM('[1]Solde Clt 23 '!P393:P412)</f>
        <v>-64729.040000000037</v>
      </c>
      <c r="F106" s="39">
        <f t="shared" si="4"/>
        <v>0</v>
      </c>
      <c r="G106" s="39">
        <f>SUM('[1]Solde Clt 23 '!P393:P412)</f>
        <v>-64729.040000000037</v>
      </c>
    </row>
    <row r="107" spans="2:7" ht="15" customHeight="1" x14ac:dyDescent="0.2">
      <c r="B107" s="54" t="s">
        <v>45</v>
      </c>
      <c r="C107" s="38" t="s">
        <v>1371</v>
      </c>
      <c r="D107" s="38" t="s">
        <v>1338</v>
      </c>
      <c r="E107" s="39">
        <f>SUM('[1]Solde Clt 23 '!P413:P418)</f>
        <v>0</v>
      </c>
      <c r="F107" s="39">
        <f t="shared" si="4"/>
        <v>0</v>
      </c>
      <c r="G107" s="39">
        <f>'[1]Solde Clt 23 '!H420</f>
        <v>0</v>
      </c>
    </row>
    <row r="108" spans="2:7" ht="15" customHeight="1" x14ac:dyDescent="0.2">
      <c r="B108" s="54" t="s">
        <v>85</v>
      </c>
      <c r="C108" s="38" t="s">
        <v>1371</v>
      </c>
      <c r="D108" s="38" t="s">
        <v>1338</v>
      </c>
      <c r="E108" s="39">
        <f>+SUM('[1]Solde Clt 23 '!P426:P429)</f>
        <v>0</v>
      </c>
      <c r="F108" s="39">
        <f>E108-G108</f>
        <v>0</v>
      </c>
      <c r="G108" s="39">
        <f>SUM('[1]Solde Clt 23 '!P426:P429)</f>
        <v>0</v>
      </c>
    </row>
    <row r="109" spans="2:7" ht="15" customHeight="1" x14ac:dyDescent="0.2">
      <c r="B109" s="54" t="s">
        <v>178</v>
      </c>
      <c r="C109" s="38" t="s">
        <v>1371</v>
      </c>
      <c r="D109" s="38" t="s">
        <v>1338</v>
      </c>
      <c r="E109" s="39">
        <f>+SUM('[1]Solde Clt 23 '!P438:P454)</f>
        <v>-8730.4000000000087</v>
      </c>
      <c r="F109" s="39">
        <f>+E109-G109</f>
        <v>0</v>
      </c>
      <c r="G109" s="39">
        <f>+SUM('[1]Solde Clt 23 '!P438:P454)</f>
        <v>-8730.4000000000087</v>
      </c>
    </row>
    <row r="110" spans="2:7" ht="15" customHeight="1" x14ac:dyDescent="0.2">
      <c r="B110" s="54" t="s">
        <v>658</v>
      </c>
      <c r="C110" s="38" t="s">
        <v>1371</v>
      </c>
      <c r="D110" s="38" t="s">
        <v>1338</v>
      </c>
      <c r="E110" s="39">
        <f>+SUM('[1]Solde Clt 23 '!P455:P459)</f>
        <v>0</v>
      </c>
      <c r="F110" s="39">
        <f>+E110-G110</f>
        <v>0</v>
      </c>
      <c r="G110" s="39">
        <f>+SUM('[1]Solde Clt 23 '!P455:P459)</f>
        <v>0</v>
      </c>
    </row>
    <row r="111" spans="2:7" ht="15" customHeight="1" x14ac:dyDescent="0.2">
      <c r="B111" s="54" t="s">
        <v>1426</v>
      </c>
      <c r="C111" s="38" t="s">
        <v>1371</v>
      </c>
      <c r="D111" s="38" t="s">
        <v>1338</v>
      </c>
      <c r="E111" s="39">
        <f>+SUM('[1]Solde Clt 23 '!P460:P464)</f>
        <v>-63.840000000000146</v>
      </c>
      <c r="F111" s="39">
        <f>+E111-G111</f>
        <v>0</v>
      </c>
      <c r="G111" s="39">
        <f>+SUM('[1]Solde Clt 23 '!P460:P464)</f>
        <v>-63.840000000000146</v>
      </c>
    </row>
    <row r="112" spans="2:7" ht="15" customHeight="1" x14ac:dyDescent="0.25">
      <c r="B112" s="145" t="s">
        <v>1367</v>
      </c>
      <c r="C112" s="145"/>
      <c r="D112" s="145"/>
      <c r="E112" s="50">
        <f>SUM(E74:E111)</f>
        <v>1898628.4899999993</v>
      </c>
      <c r="F112" s="50">
        <f>SUM(F74:F111)</f>
        <v>1941862.1499999997</v>
      </c>
      <c r="G112" s="50">
        <f>SUM(G74:G111)</f>
        <v>-43233.660000000222</v>
      </c>
    </row>
    <row r="113" spans="2:9" ht="15" customHeight="1" x14ac:dyDescent="0.25">
      <c r="B113" s="155" t="s">
        <v>1373</v>
      </c>
      <c r="C113" s="155"/>
      <c r="D113" s="155"/>
      <c r="E113" s="51">
        <f>'[1]Solde Clt 23 '!P10</f>
        <v>3187144.9899999998</v>
      </c>
      <c r="F113" s="47"/>
      <c r="G113" s="52"/>
    </row>
    <row r="114" spans="2:9" ht="15" customHeight="1" x14ac:dyDescent="0.2">
      <c r="B114" s="31"/>
      <c r="C114" s="158" t="s">
        <v>1369</v>
      </c>
      <c r="D114" s="158"/>
      <c r="E114" s="58">
        <f>+E112-E113</f>
        <v>-1288516.5000000005</v>
      </c>
      <c r="F114" s="47"/>
      <c r="G114" s="47"/>
    </row>
    <row r="115" spans="2:9" ht="15" customHeight="1" x14ac:dyDescent="0.2">
      <c r="B115" s="31"/>
      <c r="C115" s="32"/>
      <c r="D115" s="32"/>
      <c r="E115" s="47"/>
      <c r="F115" s="34" t="s">
        <v>1374</v>
      </c>
      <c r="G115" s="34" t="s">
        <v>1375</v>
      </c>
    </row>
    <row r="116" spans="2:9" s="31" customFormat="1" ht="15" customHeight="1" x14ac:dyDescent="0.2">
      <c r="C116" s="32"/>
      <c r="D116" s="32"/>
      <c r="E116" s="47"/>
      <c r="F116" s="59">
        <f>F112+F63</f>
        <v>6190951.3055999996</v>
      </c>
      <c r="G116" s="59">
        <f>G112+G63</f>
        <v>2427534.9319999996</v>
      </c>
      <c r="I116" s="33"/>
    </row>
    <row r="117" spans="2:9" s="31" customFormat="1" ht="15" customHeight="1" x14ac:dyDescent="0.2">
      <c r="C117" s="32"/>
      <c r="D117" s="32"/>
      <c r="E117" s="47" t="s">
        <v>1376</v>
      </c>
      <c r="F117" s="159">
        <f>F116+G116</f>
        <v>8618486.2375999987</v>
      </c>
      <c r="G117" s="160"/>
      <c r="I117" s="33"/>
    </row>
    <row r="118" spans="2:9" s="31" customFormat="1" ht="15" customHeight="1" x14ac:dyDescent="0.2">
      <c r="C118" s="32"/>
      <c r="D118" s="32"/>
      <c r="E118" s="52"/>
      <c r="F118" s="60"/>
      <c r="G118" s="61"/>
      <c r="I118" s="33"/>
    </row>
    <row r="119" spans="2:9" s="31" customFormat="1" ht="15" customHeight="1" x14ac:dyDescent="0.2">
      <c r="C119" s="32"/>
      <c r="D119" s="32"/>
      <c r="E119" s="47"/>
      <c r="F119" s="47"/>
      <c r="G119" s="47"/>
      <c r="I119" s="33"/>
    </row>
    <row r="120" spans="2:9" ht="15" customHeight="1" x14ac:dyDescent="0.2">
      <c r="E120" s="40"/>
      <c r="F120" s="40"/>
      <c r="G120" s="40"/>
    </row>
    <row r="121" spans="2:9" ht="15" customHeight="1" x14ac:dyDescent="0.2">
      <c r="B121" s="63"/>
      <c r="C121" s="64" t="s">
        <v>1377</v>
      </c>
      <c r="D121" s="65" t="s">
        <v>1378</v>
      </c>
      <c r="E121" s="66" t="s">
        <v>1379</v>
      </c>
      <c r="F121" s="67" t="s">
        <v>1380</v>
      </c>
      <c r="G121" s="40"/>
    </row>
    <row r="122" spans="2:9" ht="15" customHeight="1" x14ac:dyDescent="0.2">
      <c r="B122" s="63" t="s">
        <v>1381</v>
      </c>
      <c r="C122" s="68" t="s">
        <v>1371</v>
      </c>
      <c r="D122" s="69">
        <f>F112-D125</f>
        <v>912699.72</v>
      </c>
      <c r="E122" s="69">
        <f>+G112-E125</f>
        <v>808.33999999989464</v>
      </c>
      <c r="F122" s="156">
        <f>+SUM(D122:E123)</f>
        <v>7136447.0636</v>
      </c>
      <c r="G122" s="40"/>
    </row>
    <row r="123" spans="2:9" ht="15" customHeight="1" x14ac:dyDescent="0.2">
      <c r="B123" s="63" t="s">
        <v>1381</v>
      </c>
      <c r="C123" s="68" t="s">
        <v>1346</v>
      </c>
      <c r="D123" s="69">
        <f>+F63-D126</f>
        <v>3950620.4116000002</v>
      </c>
      <c r="E123" s="69">
        <f>+G63-E126</f>
        <v>2272318.5919999997</v>
      </c>
      <c r="F123" s="157"/>
      <c r="G123" s="40"/>
    </row>
    <row r="124" spans="2:9" ht="15" customHeight="1" x14ac:dyDescent="0.2">
      <c r="B124" s="63"/>
      <c r="C124" s="68"/>
      <c r="D124" s="69"/>
      <c r="E124" s="69"/>
      <c r="F124" s="70">
        <f t="shared" ref="F124:F136" si="6">SUM(D124:E124)</f>
        <v>0</v>
      </c>
      <c r="G124" s="40"/>
    </row>
    <row r="125" spans="2:9" ht="15" customHeight="1" x14ac:dyDescent="0.2">
      <c r="B125" s="63" t="s">
        <v>1382</v>
      </c>
      <c r="C125" s="68" t="s">
        <v>1371</v>
      </c>
      <c r="D125" s="69">
        <f>F80+F85+F87+F89+F92+F97</f>
        <v>1029162.4299999997</v>
      </c>
      <c r="E125" s="69">
        <f>G80+G85+G87+G89+G92+G97</f>
        <v>-44042.000000000116</v>
      </c>
      <c r="F125" s="156">
        <f>+SUM(D125:E126)</f>
        <v>1482039.1739999996</v>
      </c>
      <c r="G125" s="40"/>
    </row>
    <row r="126" spans="2:9" ht="15" customHeight="1" x14ac:dyDescent="0.2">
      <c r="B126" s="63" t="s">
        <v>1382</v>
      </c>
      <c r="C126" s="68" t="s">
        <v>1346</v>
      </c>
      <c r="D126" s="69">
        <f>F10+F28+F30+F31+F34+F39</f>
        <v>298468.74400000018</v>
      </c>
      <c r="E126" s="69">
        <f>G10+G28+G30+G31+G34+G39</f>
        <v>198450</v>
      </c>
      <c r="F126" s="157"/>
      <c r="G126" s="40"/>
    </row>
    <row r="127" spans="2:9" ht="15" customHeight="1" x14ac:dyDescent="0.2">
      <c r="B127" s="63"/>
      <c r="C127" s="68"/>
      <c r="D127" s="69"/>
      <c r="E127" s="69"/>
      <c r="F127" s="70">
        <f t="shared" si="6"/>
        <v>0</v>
      </c>
      <c r="G127" s="40"/>
    </row>
    <row r="128" spans="2:9" ht="15" customHeight="1" x14ac:dyDescent="0.2">
      <c r="B128" s="63" t="s">
        <v>1383</v>
      </c>
      <c r="C128" s="68" t="s">
        <v>1371</v>
      </c>
      <c r="D128" s="69">
        <f>+[1]CONT!P30+[1]CONT!P34</f>
        <v>154532.5</v>
      </c>
      <c r="E128" s="69">
        <v>0</v>
      </c>
      <c r="F128" s="156">
        <f>+SUM(D128:E129)</f>
        <v>1521011.0359999998</v>
      </c>
      <c r="G128" s="40"/>
    </row>
    <row r="129" spans="2:7" ht="15" customHeight="1" x14ac:dyDescent="0.2">
      <c r="B129" s="63" t="s">
        <v>1384</v>
      </c>
      <c r="C129" s="68" t="s">
        <v>1346</v>
      </c>
      <c r="D129" s="69">
        <f>+[1]CONT!P28</f>
        <v>1366478.5359999998</v>
      </c>
      <c r="E129" s="69">
        <v>0</v>
      </c>
      <c r="F129" s="157"/>
      <c r="G129" s="40"/>
    </row>
    <row r="130" spans="2:7" ht="15" customHeight="1" x14ac:dyDescent="0.2">
      <c r="B130" s="63"/>
      <c r="C130" s="68"/>
      <c r="D130" s="69"/>
      <c r="E130" s="69"/>
      <c r="F130" s="70">
        <f t="shared" si="6"/>
        <v>0</v>
      </c>
      <c r="G130" s="40"/>
    </row>
    <row r="131" spans="2:7" ht="15" customHeight="1" x14ac:dyDescent="0.2">
      <c r="B131" s="63" t="s">
        <v>1385</v>
      </c>
      <c r="C131" s="68" t="s">
        <v>1371</v>
      </c>
      <c r="D131" s="69">
        <v>0</v>
      </c>
      <c r="E131" s="69">
        <v>0</v>
      </c>
      <c r="F131" s="156">
        <f>+SUM(D131:E132)</f>
        <v>363848.81</v>
      </c>
      <c r="G131" s="40"/>
    </row>
    <row r="132" spans="2:7" ht="15" customHeight="1" x14ac:dyDescent="0.2">
      <c r="B132" s="63" t="s">
        <v>1385</v>
      </c>
      <c r="C132" s="68" t="s">
        <v>1346</v>
      </c>
      <c r="D132" s="69">
        <f>[1]Recouv!P4+[1]Recouv!P10+[1]Recouv!P13+[1]Recouv!P16+[1]Recouv!P19+[1]Recouv!P22</f>
        <v>363848.81</v>
      </c>
      <c r="E132" s="69">
        <v>0</v>
      </c>
      <c r="F132" s="157"/>
      <c r="G132" s="40"/>
    </row>
    <row r="133" spans="2:7" ht="15" customHeight="1" x14ac:dyDescent="0.2">
      <c r="B133" s="63"/>
      <c r="C133" s="68"/>
      <c r="D133" s="69"/>
      <c r="E133" s="69"/>
      <c r="F133" s="70"/>
      <c r="G133" s="40"/>
    </row>
    <row r="134" spans="2:7" ht="15" customHeight="1" x14ac:dyDescent="0.2">
      <c r="B134" s="63" t="s">
        <v>1386</v>
      </c>
      <c r="C134" s="68" t="s">
        <v>1371</v>
      </c>
      <c r="D134" s="69">
        <v>0</v>
      </c>
      <c r="E134" s="69"/>
      <c r="F134" s="156">
        <f>+SUM(D134:E135)</f>
        <v>34577.800000000003</v>
      </c>
      <c r="G134" s="40"/>
    </row>
    <row r="135" spans="2:7" ht="15" customHeight="1" x14ac:dyDescent="0.2">
      <c r="B135" s="63" t="s">
        <v>1386</v>
      </c>
      <c r="C135" s="68" t="s">
        <v>1346</v>
      </c>
      <c r="D135" s="69">
        <f>+[1]Perte!P20</f>
        <v>34577.800000000003</v>
      </c>
      <c r="E135" s="69">
        <f>+[1]Perte!Q20</f>
        <v>0</v>
      </c>
      <c r="F135" s="157"/>
      <c r="G135" s="40"/>
    </row>
    <row r="136" spans="2:7" ht="15" customHeight="1" x14ac:dyDescent="0.2">
      <c r="B136" s="63"/>
      <c r="C136" s="68"/>
      <c r="D136" s="69"/>
      <c r="E136" s="69"/>
      <c r="F136" s="70">
        <f t="shared" si="6"/>
        <v>0</v>
      </c>
      <c r="G136" s="40"/>
    </row>
    <row r="137" spans="2:7" ht="15" customHeight="1" x14ac:dyDescent="0.2">
      <c r="B137" s="63" t="s">
        <v>1387</v>
      </c>
      <c r="C137" s="68" t="s">
        <v>1371</v>
      </c>
      <c r="D137" s="69">
        <f>+[1]AUTRES!P62</f>
        <v>326696.69</v>
      </c>
      <c r="E137" s="69"/>
      <c r="F137" s="156">
        <f>+SUM(D137:E138)</f>
        <v>729827.41999999993</v>
      </c>
      <c r="G137" s="40"/>
    </row>
    <row r="138" spans="2:7" ht="15" customHeight="1" x14ac:dyDescent="0.2">
      <c r="B138" s="63" t="s">
        <v>1387</v>
      </c>
      <c r="C138" s="68" t="s">
        <v>1346</v>
      </c>
      <c r="D138" s="69">
        <f>+[1]AUTRES!P23</f>
        <v>403130.73</v>
      </c>
      <c r="E138" s="69"/>
      <c r="F138" s="157"/>
      <c r="G138" s="40"/>
    </row>
    <row r="139" spans="2:7" ht="15" customHeight="1" x14ac:dyDescent="0.2">
      <c r="D139" s="71">
        <f>SUM(D122:D138)</f>
        <v>8840216.3715999983</v>
      </c>
      <c r="E139" s="71">
        <f>SUM(E122:E138)</f>
        <v>2427534.9319999996</v>
      </c>
      <c r="F139" s="67">
        <f>SUM(F122:F138)</f>
        <v>11267751.3036</v>
      </c>
      <c r="G139" s="40"/>
    </row>
    <row r="140" spans="2:7" ht="15" customHeight="1" x14ac:dyDescent="0.2">
      <c r="E140" s="40"/>
      <c r="F140" s="40"/>
      <c r="G140" s="40"/>
    </row>
    <row r="141" spans="2:7" ht="15" customHeight="1" x14ac:dyDescent="0.2">
      <c r="E141" s="40"/>
      <c r="F141" s="40"/>
      <c r="G141" s="40"/>
    </row>
    <row r="142" spans="2:7" ht="15" customHeight="1" x14ac:dyDescent="0.2">
      <c r="E142" s="40"/>
      <c r="F142" s="40"/>
      <c r="G142" s="40"/>
    </row>
    <row r="143" spans="2:7" ht="15" customHeight="1" x14ac:dyDescent="0.2">
      <c r="E143" s="40"/>
      <c r="F143" s="40"/>
      <c r="G143" s="40"/>
    </row>
    <row r="144" spans="2:7" ht="15" customHeight="1" x14ac:dyDescent="0.2">
      <c r="E144" s="40"/>
      <c r="F144" s="40"/>
      <c r="G144" s="40"/>
    </row>
    <row r="145" spans="5:7" ht="15" customHeight="1" x14ac:dyDescent="0.2">
      <c r="E145" s="40"/>
      <c r="F145" s="40"/>
      <c r="G145" s="40"/>
    </row>
    <row r="146" spans="5:7" ht="15" customHeight="1" x14ac:dyDescent="0.2">
      <c r="E146" s="40"/>
      <c r="F146" s="40"/>
      <c r="G146" s="40"/>
    </row>
    <row r="147" spans="5:7" ht="15" customHeight="1" x14ac:dyDescent="0.2">
      <c r="E147" s="40"/>
      <c r="F147" s="40"/>
      <c r="G147" s="40"/>
    </row>
    <row r="148" spans="5:7" ht="15" customHeight="1" x14ac:dyDescent="0.2">
      <c r="E148" s="40"/>
      <c r="F148" s="40"/>
      <c r="G148" s="40"/>
    </row>
    <row r="149" spans="5:7" ht="15" customHeight="1" x14ac:dyDescent="0.2">
      <c r="E149" s="40"/>
      <c r="F149" s="40"/>
      <c r="G149" s="40"/>
    </row>
    <row r="150" spans="5:7" ht="15" customHeight="1" x14ac:dyDescent="0.2">
      <c r="E150" s="40"/>
      <c r="F150" s="40"/>
      <c r="G150" s="40"/>
    </row>
    <row r="151" spans="5:7" ht="15" customHeight="1" x14ac:dyDescent="0.2">
      <c r="E151" s="40"/>
      <c r="F151" s="40"/>
      <c r="G151" s="40"/>
    </row>
    <row r="152" spans="5:7" ht="15" customHeight="1" x14ac:dyDescent="0.2">
      <c r="E152" s="40"/>
      <c r="F152" s="40"/>
      <c r="G152" s="40"/>
    </row>
    <row r="153" spans="5:7" ht="15" customHeight="1" x14ac:dyDescent="0.2">
      <c r="E153" s="40"/>
      <c r="F153" s="40"/>
      <c r="G153" s="40"/>
    </row>
    <row r="154" spans="5:7" ht="15" customHeight="1" x14ac:dyDescent="0.2">
      <c r="E154" s="40"/>
      <c r="F154" s="40"/>
      <c r="G154" s="40"/>
    </row>
    <row r="155" spans="5:7" ht="15" customHeight="1" x14ac:dyDescent="0.2">
      <c r="E155" s="40"/>
      <c r="F155" s="40"/>
      <c r="G155" s="40"/>
    </row>
    <row r="156" spans="5:7" ht="15" customHeight="1" x14ac:dyDescent="0.2">
      <c r="E156" s="40"/>
      <c r="F156" s="40"/>
      <c r="G156" s="40"/>
    </row>
    <row r="157" spans="5:7" ht="15" customHeight="1" x14ac:dyDescent="0.2">
      <c r="E157" s="40"/>
      <c r="F157" s="40"/>
      <c r="G157" s="40"/>
    </row>
    <row r="158" spans="5:7" ht="15" customHeight="1" x14ac:dyDescent="0.2">
      <c r="E158" s="40"/>
      <c r="F158" s="40"/>
      <c r="G158" s="40"/>
    </row>
    <row r="159" spans="5:7" ht="15" customHeight="1" x14ac:dyDescent="0.2">
      <c r="E159" s="40"/>
      <c r="F159" s="40"/>
      <c r="G159" s="40"/>
    </row>
    <row r="160" spans="5:7" ht="15" customHeight="1" x14ac:dyDescent="0.2">
      <c r="E160" s="40"/>
      <c r="F160" s="40"/>
      <c r="G160" s="40"/>
    </row>
    <row r="161" spans="5:7" ht="15" customHeight="1" x14ac:dyDescent="0.2">
      <c r="E161" s="40"/>
      <c r="F161" s="40"/>
      <c r="G161" s="40"/>
    </row>
    <row r="162" spans="5:7" ht="15" customHeight="1" x14ac:dyDescent="0.2">
      <c r="E162" s="40"/>
      <c r="F162" s="40"/>
      <c r="G162" s="40"/>
    </row>
    <row r="163" spans="5:7" ht="15" customHeight="1" x14ac:dyDescent="0.2">
      <c r="E163" s="40"/>
      <c r="F163" s="40"/>
      <c r="G163" s="40"/>
    </row>
    <row r="164" spans="5:7" ht="15" customHeight="1" x14ac:dyDescent="0.2">
      <c r="E164" s="40"/>
      <c r="F164" s="40"/>
      <c r="G164" s="40"/>
    </row>
    <row r="165" spans="5:7" ht="15" customHeight="1" x14ac:dyDescent="0.2">
      <c r="E165" s="40"/>
      <c r="F165" s="40"/>
      <c r="G165" s="40"/>
    </row>
    <row r="166" spans="5:7" ht="15" customHeight="1" x14ac:dyDescent="0.2">
      <c r="E166" s="40"/>
      <c r="F166" s="40"/>
      <c r="G166" s="40"/>
    </row>
    <row r="167" spans="5:7" ht="15" customHeight="1" x14ac:dyDescent="0.2">
      <c r="E167" s="40"/>
      <c r="F167" s="40"/>
      <c r="G167" s="40"/>
    </row>
    <row r="168" spans="5:7" ht="15" customHeight="1" x14ac:dyDescent="0.2">
      <c r="E168" s="40"/>
      <c r="F168" s="40"/>
      <c r="G168" s="40"/>
    </row>
    <row r="169" spans="5:7" ht="15" customHeight="1" x14ac:dyDescent="0.2">
      <c r="E169" s="40"/>
      <c r="F169" s="40"/>
      <c r="G169" s="40"/>
    </row>
    <row r="170" spans="5:7" ht="15" customHeight="1" x14ac:dyDescent="0.2">
      <c r="E170" s="40"/>
      <c r="F170" s="40"/>
      <c r="G170" s="40"/>
    </row>
    <row r="171" spans="5:7" ht="15" customHeight="1" x14ac:dyDescent="0.2">
      <c r="E171" s="40"/>
      <c r="F171" s="40"/>
      <c r="G171" s="40"/>
    </row>
    <row r="172" spans="5:7" ht="15" customHeight="1" x14ac:dyDescent="0.2">
      <c r="E172" s="40"/>
      <c r="F172" s="40"/>
      <c r="G172" s="40"/>
    </row>
    <row r="173" spans="5:7" ht="15" customHeight="1" x14ac:dyDescent="0.2">
      <c r="E173" s="40"/>
      <c r="F173" s="40"/>
      <c r="G173" s="40"/>
    </row>
    <row r="174" spans="5:7" ht="15" customHeight="1" x14ac:dyDescent="0.2">
      <c r="E174" s="40"/>
      <c r="F174" s="40"/>
      <c r="G174" s="40"/>
    </row>
    <row r="175" spans="5:7" ht="15" customHeight="1" x14ac:dyDescent="0.2">
      <c r="E175" s="40"/>
      <c r="F175" s="40"/>
      <c r="G175" s="40"/>
    </row>
    <row r="176" spans="5:7" ht="15" customHeight="1" x14ac:dyDescent="0.2">
      <c r="E176" s="40"/>
      <c r="F176" s="40"/>
      <c r="G176" s="40"/>
    </row>
    <row r="177" spans="5:7" ht="15" customHeight="1" x14ac:dyDescent="0.2">
      <c r="E177" s="40"/>
      <c r="F177" s="40"/>
      <c r="G177" s="40"/>
    </row>
    <row r="178" spans="5:7" ht="15" customHeight="1" x14ac:dyDescent="0.2">
      <c r="E178" s="40"/>
      <c r="F178" s="40"/>
      <c r="G178" s="40"/>
    </row>
    <row r="179" spans="5:7" ht="15" customHeight="1" x14ac:dyDescent="0.2">
      <c r="E179" s="40"/>
      <c r="F179" s="40"/>
      <c r="G179" s="40"/>
    </row>
    <row r="180" spans="5:7" ht="15" customHeight="1" x14ac:dyDescent="0.2">
      <c r="E180" s="40"/>
      <c r="F180" s="40"/>
      <c r="G180" s="40"/>
    </row>
    <row r="181" spans="5:7" ht="15" customHeight="1" x14ac:dyDescent="0.2">
      <c r="E181" s="40"/>
      <c r="F181" s="40"/>
      <c r="G181" s="40"/>
    </row>
    <row r="182" spans="5:7" ht="15" customHeight="1" x14ac:dyDescent="0.2">
      <c r="E182" s="40"/>
      <c r="F182" s="40"/>
      <c r="G182" s="40"/>
    </row>
    <row r="183" spans="5:7" ht="15" customHeight="1" x14ac:dyDescent="0.2">
      <c r="E183" s="40"/>
      <c r="F183" s="40"/>
      <c r="G183" s="40"/>
    </row>
    <row r="184" spans="5:7" ht="15" customHeight="1" x14ac:dyDescent="0.2">
      <c r="E184" s="40"/>
      <c r="F184" s="40"/>
      <c r="G184" s="40"/>
    </row>
    <row r="185" spans="5:7" ht="15" customHeight="1" x14ac:dyDescent="0.2">
      <c r="E185" s="40"/>
      <c r="F185" s="40"/>
      <c r="G185" s="40"/>
    </row>
    <row r="186" spans="5:7" ht="15" customHeight="1" x14ac:dyDescent="0.2">
      <c r="E186" s="40"/>
      <c r="F186" s="40"/>
      <c r="G186" s="40"/>
    </row>
    <row r="187" spans="5:7" ht="15" customHeight="1" x14ac:dyDescent="0.2">
      <c r="E187" s="40"/>
      <c r="F187" s="40"/>
      <c r="G187" s="40"/>
    </row>
    <row r="188" spans="5:7" ht="15" customHeight="1" x14ac:dyDescent="0.2">
      <c r="E188" s="40"/>
      <c r="F188" s="40"/>
      <c r="G188" s="40"/>
    </row>
    <row r="189" spans="5:7" ht="15" customHeight="1" x14ac:dyDescent="0.2">
      <c r="E189" s="40"/>
      <c r="F189" s="40"/>
      <c r="G189" s="40"/>
    </row>
    <row r="190" spans="5:7" ht="15" customHeight="1" x14ac:dyDescent="0.2">
      <c r="E190" s="40"/>
      <c r="F190" s="40"/>
      <c r="G190" s="40"/>
    </row>
    <row r="191" spans="5:7" x14ac:dyDescent="0.2">
      <c r="E191" s="40"/>
      <c r="F191" s="40"/>
      <c r="G191" s="40"/>
    </row>
    <row r="192" spans="5:7" x14ac:dyDescent="0.2">
      <c r="E192" s="40"/>
      <c r="F192" s="40"/>
      <c r="G192" s="40"/>
    </row>
    <row r="193" spans="5:7" x14ac:dyDescent="0.2">
      <c r="E193" s="40"/>
      <c r="F193" s="40"/>
      <c r="G193" s="40"/>
    </row>
    <row r="194" spans="5:7" x14ac:dyDescent="0.2">
      <c r="E194" s="40"/>
      <c r="F194" s="40"/>
      <c r="G194" s="40"/>
    </row>
  </sheetData>
  <autoFilter ref="B7:G64" xr:uid="{71404FA4-86FD-41B4-A3E5-682F570A2BFA}"/>
  <mergeCells count="14">
    <mergeCell ref="F131:F132"/>
    <mergeCell ref="F134:F135"/>
    <mergeCell ref="F137:F138"/>
    <mergeCell ref="B113:D113"/>
    <mergeCell ref="C114:D114"/>
    <mergeCell ref="F117:G117"/>
    <mergeCell ref="F122:F123"/>
    <mergeCell ref="F125:F126"/>
    <mergeCell ref="F128:F129"/>
    <mergeCell ref="B112:D112"/>
    <mergeCell ref="E3:G5"/>
    <mergeCell ref="B63:D63"/>
    <mergeCell ref="B64:D64"/>
    <mergeCell ref="E69:G71"/>
  </mergeCells>
  <pageMargins left="0" right="0" top="0.19685039370078741" bottom="0" header="0.19685039370078741" footer="0"/>
  <pageSetup paperSize="9" scale="52" fitToWidth="0" fitToHeight="2" orientation="landscape" r:id="rId1"/>
  <rowBreaks count="1" manualBreakCount="1">
    <brk id="66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6E5C-5B14-467F-8220-04C85A32E824}">
  <sheetPr>
    <tabColor theme="8" tint="0.79998168889431442"/>
  </sheetPr>
  <dimension ref="A1:C22"/>
  <sheetViews>
    <sheetView workbookViewId="0">
      <selection activeCell="C12" sqref="C12"/>
    </sheetView>
  </sheetViews>
  <sheetFormatPr baseColWidth="10" defaultRowHeight="15" x14ac:dyDescent="0.25"/>
  <cols>
    <col min="1" max="1" width="16" customWidth="1"/>
    <col min="2" max="2" width="17.7109375" bestFit="1" customWidth="1"/>
    <col min="3" max="3" width="21.7109375" customWidth="1"/>
  </cols>
  <sheetData>
    <row r="1" spans="1:3" x14ac:dyDescent="0.25">
      <c r="A1" s="118" t="s">
        <v>0</v>
      </c>
      <c r="B1" s="118" t="s">
        <v>1630</v>
      </c>
      <c r="C1" s="118" t="s">
        <v>1609</v>
      </c>
    </row>
    <row r="2" spans="1:3" x14ac:dyDescent="0.25">
      <c r="A2" s="124">
        <v>45201</v>
      </c>
      <c r="B2" s="113">
        <v>26</v>
      </c>
      <c r="C2" s="29">
        <v>26953.640000000003</v>
      </c>
    </row>
    <row r="3" spans="1:3" x14ac:dyDescent="0.25">
      <c r="A3" s="124">
        <v>45202</v>
      </c>
      <c r="B3" s="113">
        <v>14</v>
      </c>
      <c r="C3" s="29">
        <v>12252.509999999998</v>
      </c>
    </row>
    <row r="4" spans="1:3" x14ac:dyDescent="0.25">
      <c r="A4" s="124">
        <v>45203</v>
      </c>
      <c r="B4" s="113">
        <v>20</v>
      </c>
      <c r="C4" s="29">
        <v>21600.36</v>
      </c>
    </row>
    <row r="5" spans="1:3" x14ac:dyDescent="0.25">
      <c r="A5" s="124">
        <v>45204</v>
      </c>
      <c r="B5" s="113">
        <v>9</v>
      </c>
      <c r="C5" s="29">
        <v>8327.68</v>
      </c>
    </row>
    <row r="6" spans="1:3" x14ac:dyDescent="0.25">
      <c r="A6" s="124">
        <v>45205</v>
      </c>
      <c r="B6" s="113">
        <v>7</v>
      </c>
      <c r="C6" s="29">
        <v>8330.3799999999992</v>
      </c>
    </row>
    <row r="7" spans="1:3" x14ac:dyDescent="0.25">
      <c r="A7" s="124">
        <v>45206</v>
      </c>
      <c r="B7" s="113">
        <v>20</v>
      </c>
      <c r="C7" s="29">
        <v>15534.239999999998</v>
      </c>
    </row>
    <row r="8" spans="1:3" x14ac:dyDescent="0.25">
      <c r="A8" s="124">
        <v>45208</v>
      </c>
      <c r="B8" s="113">
        <v>12</v>
      </c>
      <c r="C8" s="29">
        <v>7722.78</v>
      </c>
    </row>
    <row r="9" spans="1:3" x14ac:dyDescent="0.25">
      <c r="A9" s="124">
        <v>45209</v>
      </c>
      <c r="B9" s="113">
        <v>16</v>
      </c>
      <c r="C9" s="29">
        <v>14024.279999999999</v>
      </c>
    </row>
    <row r="10" spans="1:3" x14ac:dyDescent="0.25">
      <c r="A10" s="124">
        <v>45210</v>
      </c>
      <c r="B10" s="113">
        <v>9</v>
      </c>
      <c r="C10" s="29">
        <v>10927.48</v>
      </c>
    </row>
    <row r="11" spans="1:3" x14ac:dyDescent="0.25">
      <c r="A11" s="124">
        <v>45211</v>
      </c>
      <c r="B11" s="113">
        <v>18</v>
      </c>
      <c r="C11" s="29">
        <v>12634.580000000002</v>
      </c>
    </row>
    <row r="12" spans="1:3" x14ac:dyDescent="0.25">
      <c r="A12" s="124">
        <v>45212</v>
      </c>
      <c r="B12" s="113">
        <v>12</v>
      </c>
      <c r="C12" s="29">
        <v>9368.68</v>
      </c>
    </row>
    <row r="13" spans="1:3" x14ac:dyDescent="0.25">
      <c r="A13" s="124">
        <v>45213</v>
      </c>
      <c r="B13" s="113">
        <v>19</v>
      </c>
      <c r="C13" s="29">
        <v>17778.04</v>
      </c>
    </row>
    <row r="14" spans="1:3" x14ac:dyDescent="0.25">
      <c r="A14" s="124">
        <v>45215</v>
      </c>
      <c r="B14" s="113">
        <v>12</v>
      </c>
      <c r="C14" s="29">
        <v>10097.159999999998</v>
      </c>
    </row>
    <row r="15" spans="1:3" x14ac:dyDescent="0.25">
      <c r="A15" s="124">
        <v>45216</v>
      </c>
      <c r="B15" s="113">
        <v>16</v>
      </c>
      <c r="C15" s="29">
        <v>13037.68</v>
      </c>
    </row>
    <row r="16" spans="1:3" x14ac:dyDescent="0.25">
      <c r="A16" s="124">
        <v>45217</v>
      </c>
      <c r="B16" s="113">
        <v>10</v>
      </c>
      <c r="C16" s="29">
        <v>10290.719999999999</v>
      </c>
    </row>
    <row r="17" spans="1:3" x14ac:dyDescent="0.25">
      <c r="A17" s="125">
        <v>45218</v>
      </c>
      <c r="B17" s="114">
        <v>11</v>
      </c>
      <c r="C17" s="73">
        <v>10354.380000000001</v>
      </c>
    </row>
    <row r="18" spans="1:3" x14ac:dyDescent="0.25">
      <c r="A18" s="124">
        <v>45219</v>
      </c>
      <c r="B18" s="113">
        <v>6</v>
      </c>
      <c r="C18" s="29">
        <v>6559.6</v>
      </c>
    </row>
    <row r="19" spans="1:3" x14ac:dyDescent="0.25">
      <c r="A19" s="124">
        <v>45220</v>
      </c>
      <c r="B19" s="113">
        <v>13</v>
      </c>
      <c r="C19" s="29">
        <v>11476.18</v>
      </c>
    </row>
    <row r="20" spans="1:3" x14ac:dyDescent="0.25">
      <c r="A20" s="124">
        <v>45222</v>
      </c>
      <c r="B20" s="113">
        <v>6</v>
      </c>
      <c r="C20" s="29">
        <v>6924.1399999999994</v>
      </c>
    </row>
    <row r="21" spans="1:3" x14ac:dyDescent="0.25">
      <c r="A21" s="124">
        <v>45223</v>
      </c>
      <c r="B21" s="113">
        <v>8</v>
      </c>
      <c r="C21" s="29">
        <v>8938.02</v>
      </c>
    </row>
    <row r="22" spans="1:3" x14ac:dyDescent="0.25">
      <c r="A22" s="124">
        <v>45224</v>
      </c>
      <c r="B22" s="113">
        <v>9</v>
      </c>
      <c r="C22" s="29">
        <v>7756.68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7804-FD0D-42A6-88A8-8EE660E57DCD}">
  <dimension ref="A1:E13"/>
  <sheetViews>
    <sheetView workbookViewId="0">
      <selection activeCell="D34" sqref="D34"/>
    </sheetView>
  </sheetViews>
  <sheetFormatPr baseColWidth="10" defaultRowHeight="15" x14ac:dyDescent="0.25"/>
  <cols>
    <col min="1" max="1" width="37.85546875" bestFit="1" customWidth="1"/>
    <col min="3" max="3" width="17" customWidth="1"/>
    <col min="4" max="4" width="18.5703125" customWidth="1"/>
    <col min="5" max="5" width="17.140625" customWidth="1"/>
  </cols>
  <sheetData>
    <row r="1" spans="1:5" x14ac:dyDescent="0.25">
      <c r="A1" s="144" t="s">
        <v>1648</v>
      </c>
      <c r="B1" s="64" t="s">
        <v>1377</v>
      </c>
      <c r="C1" s="65" t="s">
        <v>1378</v>
      </c>
      <c r="D1" s="66" t="s">
        <v>1379</v>
      </c>
      <c r="E1" s="67" t="s">
        <v>1380</v>
      </c>
    </row>
    <row r="2" spans="1:5" x14ac:dyDescent="0.25">
      <c r="A2" s="63" t="s">
        <v>1381</v>
      </c>
      <c r="B2" s="68" t="s">
        <v>1371</v>
      </c>
      <c r="C2" s="69">
        <f>+CRC!D122</f>
        <v>912699.72</v>
      </c>
      <c r="D2" s="69">
        <f>+CRC!E122</f>
        <v>808.33999999989464</v>
      </c>
      <c r="E2" s="156">
        <f>+SUM(C2:D3)</f>
        <v>7136447.0636</v>
      </c>
    </row>
    <row r="3" spans="1:5" x14ac:dyDescent="0.25">
      <c r="A3" s="63" t="s">
        <v>1381</v>
      </c>
      <c r="B3" s="68" t="s">
        <v>1346</v>
      </c>
      <c r="C3" s="69">
        <f>+CRC!D123</f>
        <v>3950620.4116000002</v>
      </c>
      <c r="D3" s="69">
        <f>+CRC!E123</f>
        <v>2272318.5919999997</v>
      </c>
      <c r="E3" s="157"/>
    </row>
    <row r="4" spans="1:5" x14ac:dyDescent="0.25">
      <c r="A4" s="63" t="s">
        <v>1382</v>
      </c>
      <c r="B4" s="68" t="s">
        <v>1371</v>
      </c>
      <c r="C4" s="69">
        <f>+CRC!D125</f>
        <v>1029162.4299999997</v>
      </c>
      <c r="D4" s="69">
        <f>+CRC!E125</f>
        <v>-44042.000000000116</v>
      </c>
      <c r="E4" s="156">
        <f>+SUM(C4:D5)</f>
        <v>1482039.1739999996</v>
      </c>
    </row>
    <row r="5" spans="1:5" x14ac:dyDescent="0.25">
      <c r="A5" s="63" t="s">
        <v>1382</v>
      </c>
      <c r="B5" s="68" t="s">
        <v>1346</v>
      </c>
      <c r="C5" s="69">
        <f>+CRC!D126</f>
        <v>298468.74400000018</v>
      </c>
      <c r="D5" s="69">
        <f>+CRC!E126</f>
        <v>198450</v>
      </c>
      <c r="E5" s="157"/>
    </row>
    <row r="6" spans="1:5" x14ac:dyDescent="0.25">
      <c r="A6" s="63" t="s">
        <v>1383</v>
      </c>
      <c r="B6" s="68" t="s">
        <v>1371</v>
      </c>
      <c r="C6" s="69">
        <f>+CRC!D128</f>
        <v>154532.5</v>
      </c>
      <c r="D6" s="69">
        <f>+CRC!E128</f>
        <v>0</v>
      </c>
      <c r="E6" s="156">
        <f>+SUM(C6:D7)</f>
        <v>1521011.0359999998</v>
      </c>
    </row>
    <row r="7" spans="1:5" x14ac:dyDescent="0.25">
      <c r="A7" s="63" t="s">
        <v>1384</v>
      </c>
      <c r="B7" s="68" t="s">
        <v>1346</v>
      </c>
      <c r="C7" s="69">
        <f>+CRC!D129</f>
        <v>1366478.5359999998</v>
      </c>
      <c r="D7" s="69">
        <f>+CRC!E129</f>
        <v>0</v>
      </c>
      <c r="E7" s="157"/>
    </row>
    <row r="8" spans="1:5" x14ac:dyDescent="0.25">
      <c r="A8" s="63" t="s">
        <v>1385</v>
      </c>
      <c r="B8" s="68" t="s">
        <v>1371</v>
      </c>
      <c r="C8" s="69">
        <f>+CRC!D131</f>
        <v>0</v>
      </c>
      <c r="D8" s="69">
        <f>+CRC!E131</f>
        <v>0</v>
      </c>
      <c r="E8" s="156">
        <f>+SUM(C8:D9)</f>
        <v>363848.81</v>
      </c>
    </row>
    <row r="9" spans="1:5" x14ac:dyDescent="0.25">
      <c r="A9" s="63" t="s">
        <v>1385</v>
      </c>
      <c r="B9" s="68" t="s">
        <v>1346</v>
      </c>
      <c r="C9" s="69">
        <f>+CRC!D132</f>
        <v>363848.81</v>
      </c>
      <c r="D9" s="69">
        <f>+CRC!E132</f>
        <v>0</v>
      </c>
      <c r="E9" s="157"/>
    </row>
    <row r="10" spans="1:5" x14ac:dyDescent="0.25">
      <c r="A10" s="63" t="s">
        <v>1386</v>
      </c>
      <c r="B10" s="68" t="s">
        <v>1371</v>
      </c>
      <c r="C10" s="69">
        <f>+CRC!D134</f>
        <v>0</v>
      </c>
      <c r="D10" s="69">
        <f>+CRC!E134</f>
        <v>0</v>
      </c>
      <c r="E10" s="156">
        <f>+SUM(C10:D11)</f>
        <v>34577.800000000003</v>
      </c>
    </row>
    <row r="11" spans="1:5" x14ac:dyDescent="0.25">
      <c r="A11" s="63" t="s">
        <v>1386</v>
      </c>
      <c r="B11" s="68" t="s">
        <v>1346</v>
      </c>
      <c r="C11" s="69">
        <f>+CRC!D135</f>
        <v>34577.800000000003</v>
      </c>
      <c r="D11" s="69">
        <f>+CRC!E135</f>
        <v>0</v>
      </c>
      <c r="E11" s="157"/>
    </row>
    <row r="12" spans="1:5" x14ac:dyDescent="0.25">
      <c r="A12" s="63" t="s">
        <v>1387</v>
      </c>
      <c r="B12" s="68" t="s">
        <v>1371</v>
      </c>
      <c r="C12" s="69">
        <f>+CRC!D137</f>
        <v>326696.69</v>
      </c>
      <c r="D12" s="69">
        <f>+CRC!E137</f>
        <v>0</v>
      </c>
      <c r="E12" s="156">
        <f>+SUM(C12:D13)</f>
        <v>729827.41999999993</v>
      </c>
    </row>
    <row r="13" spans="1:5" x14ac:dyDescent="0.25">
      <c r="A13" s="63" t="s">
        <v>1387</v>
      </c>
      <c r="B13" s="68" t="s">
        <v>1346</v>
      </c>
      <c r="C13" s="69">
        <f>+CRC!D138</f>
        <v>403130.73</v>
      </c>
      <c r="D13" s="69">
        <f>+CRC!E138</f>
        <v>0</v>
      </c>
      <c r="E13" s="157"/>
    </row>
  </sheetData>
  <mergeCells count="6">
    <mergeCell ref="E12:E13"/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68B7-98E3-4E55-BC11-ED036690F298}">
  <dimension ref="A1:Z86"/>
  <sheetViews>
    <sheetView workbookViewId="0">
      <selection activeCell="C4" sqref="C4"/>
    </sheetView>
  </sheetViews>
  <sheetFormatPr baseColWidth="10" defaultRowHeight="15" x14ac:dyDescent="0.25"/>
  <cols>
    <col min="1" max="1" width="36" customWidth="1"/>
    <col min="2" max="2" width="17.85546875" style="78" customWidth="1"/>
    <col min="3" max="4" width="22.28515625" customWidth="1"/>
    <col min="5" max="5" width="16.5703125" customWidth="1"/>
    <col min="6" max="7" width="19.42578125" customWidth="1"/>
    <col min="8" max="8" width="18" customWidth="1"/>
    <col min="9" max="9" width="14.28515625" customWidth="1"/>
    <col min="10" max="10" width="17.28515625" customWidth="1"/>
    <col min="11" max="11" width="19.85546875" customWidth="1"/>
    <col min="12" max="12" width="21.42578125" customWidth="1"/>
    <col min="13" max="14" width="21.42578125" style="78" customWidth="1"/>
    <col min="15" max="15" width="21.42578125" customWidth="1"/>
    <col min="16" max="17" width="22.85546875" customWidth="1"/>
    <col min="18" max="20" width="21.42578125" customWidth="1"/>
    <col min="21" max="21" width="27.140625" customWidth="1"/>
  </cols>
  <sheetData>
    <row r="1" spans="1:26" ht="16.5" thickBot="1" x14ac:dyDescent="0.3">
      <c r="A1" s="96" t="s">
        <v>1613</v>
      </c>
      <c r="B1" s="96" t="s">
        <v>1614</v>
      </c>
      <c r="C1" s="119" t="s">
        <v>1615</v>
      </c>
      <c r="D1" s="97" t="s">
        <v>1631</v>
      </c>
      <c r="E1" s="98" t="s">
        <v>1616</v>
      </c>
      <c r="F1" s="98" t="s">
        <v>1617</v>
      </c>
      <c r="G1" s="98" t="s">
        <v>1632</v>
      </c>
      <c r="H1" s="98" t="s">
        <v>1618</v>
      </c>
      <c r="I1" s="98" t="s">
        <v>1619</v>
      </c>
      <c r="J1" s="98" t="s">
        <v>1620</v>
      </c>
      <c r="K1" s="98" t="s">
        <v>1621</v>
      </c>
      <c r="L1" s="98" t="s">
        <v>1622</v>
      </c>
      <c r="M1" s="98" t="s">
        <v>1623</v>
      </c>
      <c r="N1" s="98" t="s">
        <v>1624</v>
      </c>
      <c r="O1" s="98" t="s">
        <v>1625</v>
      </c>
      <c r="P1" s="98" t="s">
        <v>1339</v>
      </c>
      <c r="Q1" s="98" t="s">
        <v>1436</v>
      </c>
      <c r="R1" s="98" t="s">
        <v>1626</v>
      </c>
      <c r="S1" s="99" t="s">
        <v>1627</v>
      </c>
      <c r="T1" s="96" t="s">
        <v>1628</v>
      </c>
      <c r="U1" s="100" t="s">
        <v>1629</v>
      </c>
    </row>
    <row r="2" spans="1:26" ht="15.75" x14ac:dyDescent="0.25">
      <c r="A2" s="91" t="s">
        <v>1571</v>
      </c>
      <c r="B2" s="101" t="s">
        <v>1600</v>
      </c>
      <c r="C2" s="120">
        <f>SUMIF(BASE!$F$8:$F$999999,API!A2,BASE!$J$8:$J$999999)</f>
        <v>0</v>
      </c>
      <c r="D2" s="95">
        <f>SUMIF(BASE!$F$8:$F$999999,API!A2,BASE!$K$8:$K$999999)</f>
        <v>0</v>
      </c>
      <c r="E2" s="74">
        <f>SUMIF(BASE!$F$8:$F$999999,API!A2,BASE!$O$8:$O$999999)</f>
        <v>0</v>
      </c>
      <c r="F2" s="75">
        <f>SUMIF(BASE!$F$8:$F$999999,API!A2,BASE!$R$8:$R$999999)</f>
        <v>0</v>
      </c>
      <c r="G2" s="75">
        <f>SUMIF(BASE!$F$8:$F$999999,API!A2,BASE!$Q$8:$Q$999999)</f>
        <v>0</v>
      </c>
      <c r="H2" s="75">
        <f>SUMIF(BASE!$F$8:$F$999999,API!A2,BASE!$S$8:$S$999999)</f>
        <v>0</v>
      </c>
      <c r="I2" s="75">
        <f>SUMIF(BASE!$F$8:$F$999999,API!A2,BASE!$T$8:$T$999999)</f>
        <v>0</v>
      </c>
      <c r="J2" s="75">
        <f>K2+L2</f>
        <v>0</v>
      </c>
      <c r="K2" s="76">
        <f>SUMIF(CRC!$B$8:$B$62,API!A2,CRC!$E$8:$E$62)</f>
        <v>0</v>
      </c>
      <c r="L2" s="75">
        <f>SUMIF(CRC!$B$74:$B$99999,API!A2,CRC!$E$74:$E$99999)</f>
        <v>0</v>
      </c>
      <c r="M2" s="104" t="s">
        <v>1357</v>
      </c>
      <c r="N2" s="104" t="s">
        <v>1598</v>
      </c>
      <c r="O2" s="79" t="s">
        <v>1338</v>
      </c>
      <c r="P2" s="108">
        <v>25</v>
      </c>
      <c r="Q2" s="108">
        <v>74</v>
      </c>
      <c r="R2" s="79" t="s">
        <v>1338</v>
      </c>
      <c r="S2" s="77">
        <v>0</v>
      </c>
      <c r="T2" s="82">
        <f>(S2/Q2)/P2</f>
        <v>0</v>
      </c>
      <c r="U2" s="83">
        <f>SUMIF(BASE!$W$8:$W$999999,API!A2,BASE!$U$8:$U$999999)</f>
        <v>0</v>
      </c>
      <c r="V2" s="28"/>
      <c r="W2" s="28"/>
      <c r="X2" s="28"/>
      <c r="Y2" s="28"/>
      <c r="Z2" s="28"/>
    </row>
    <row r="3" spans="1:26" ht="15.75" x14ac:dyDescent="0.25">
      <c r="A3" s="92" t="s">
        <v>1388</v>
      </c>
      <c r="B3" s="102" t="s">
        <v>1601</v>
      </c>
      <c r="C3" s="121">
        <f>SUMIF(BASE!$F$8:$F$999999,API!A3,BASE!$J$8:$J$999999)</f>
        <v>0</v>
      </c>
      <c r="D3" s="95">
        <f>SUMIF(BASE!$F$8:$F$999999,API!A3,BASE!$K$8:$K$999999)</f>
        <v>0</v>
      </c>
      <c r="E3" s="72">
        <f>SUMIF(BASE!$F$8:$F$999999,API!A3,BASE!$O$8:$O$999999)</f>
        <v>0</v>
      </c>
      <c r="F3" s="29">
        <f>SUMIF(BASE!$F$8:$F$999999,API!A3,BASE!$R$8:$R$999999)</f>
        <v>0</v>
      </c>
      <c r="G3" s="75">
        <f>SUMIF(BASE!$F$8:$F$999999,API!A3,BASE!$Q$8:$Q$999999)</f>
        <v>0</v>
      </c>
      <c r="H3" s="29">
        <f>SUMIF(BASE!$F$8:$F$999999,API!A3,BASE!$S$8:$S$999999)</f>
        <v>0</v>
      </c>
      <c r="I3" s="29">
        <f>SUMIF(BASE!$F$8:$F$999999,API!A3,BASE!$T$8:$T$999999)</f>
        <v>0</v>
      </c>
      <c r="J3" s="29">
        <f t="shared" ref="J3:J68" si="0">K3+L3</f>
        <v>245356.75</v>
      </c>
      <c r="K3" s="73">
        <f>SUMIF(CRC!$B$8:$B$62,API!A3,CRC!$E$8:$E$62)</f>
        <v>0</v>
      </c>
      <c r="L3" s="29">
        <f>SUMIF(CRC!$B$74:$B$99999,API!A3,CRC!$E$74:$E$99999)</f>
        <v>245356.75</v>
      </c>
      <c r="M3" s="105" t="s">
        <v>1357</v>
      </c>
      <c r="N3" s="105" t="s">
        <v>1598</v>
      </c>
      <c r="O3" s="80" t="s">
        <v>1338</v>
      </c>
      <c r="P3" s="109">
        <v>25</v>
      </c>
      <c r="Q3" s="108">
        <v>74</v>
      </c>
      <c r="R3" s="80" t="s">
        <v>1338</v>
      </c>
      <c r="S3" s="30">
        <v>0</v>
      </c>
      <c r="T3" s="82">
        <f t="shared" ref="T3:T65" si="1">(S3/Q3)/P3</f>
        <v>0</v>
      </c>
      <c r="U3" s="84">
        <f>SUMIF(BASE!$W$8:$W$999999,API!A3,BASE!$U$8:$U$999999)</f>
        <v>0</v>
      </c>
      <c r="V3" s="28"/>
      <c r="W3" s="28"/>
      <c r="X3" s="28"/>
      <c r="Y3" s="28"/>
      <c r="Z3" s="28"/>
    </row>
    <row r="4" spans="1:26" ht="15.75" x14ac:dyDescent="0.25">
      <c r="A4" s="92" t="s">
        <v>181</v>
      </c>
      <c r="B4" s="102" t="s">
        <v>1602</v>
      </c>
      <c r="C4" s="121">
        <f>SUMIF(BASE!$F$8:$F$999999,API!A4,BASE!$J$8:$J$999999)</f>
        <v>1149.26</v>
      </c>
      <c r="D4" s="95">
        <f>SUMIF(BASE!$F$8:$F$999999,API!A4,BASE!$K$8:$K$999999)</f>
        <v>766</v>
      </c>
      <c r="E4" s="72">
        <f>SUMIF(BASE!$F$8:$F$999999,API!A4,BASE!$O$8:$O$999999)</f>
        <v>100969.54</v>
      </c>
      <c r="F4" s="29">
        <f>SUMIF(BASE!$F$8:$F$999999,API!A4,BASE!$R$8:$R$999999)</f>
        <v>54999.140000000014</v>
      </c>
      <c r="G4" s="75">
        <f>SUMIF(BASE!$F$8:$F$999999,API!A4,BASE!$Q$8:$Q$999999)</f>
        <v>45970.399999999994</v>
      </c>
      <c r="H4" s="29">
        <f>SUMIF(BASE!$F$8:$F$999999,API!A4,BASE!$S$8:$S$999999)</f>
        <v>54999.140000000014</v>
      </c>
      <c r="I4" s="29">
        <f>SUMIF(BASE!$F$8:$F$999999,API!A4,BASE!$T$8:$T$999999)</f>
        <v>0</v>
      </c>
      <c r="J4" s="29">
        <f t="shared" si="0"/>
        <v>107800.00000000001</v>
      </c>
      <c r="K4" s="73">
        <f>SUMIF(CRC!$B$8:$B$62,API!A4,CRC!$E$8:$E$62)</f>
        <v>107800.00000000001</v>
      </c>
      <c r="L4" s="29">
        <f>SUMIF(CRC!$B$74:$B$99999,API!A4,CRC!$E$74:$E$99999)</f>
        <v>0</v>
      </c>
      <c r="M4" s="105" t="s">
        <v>1357</v>
      </c>
      <c r="N4" s="105" t="s">
        <v>1599</v>
      </c>
      <c r="O4" s="80" t="s">
        <v>1338</v>
      </c>
      <c r="P4" s="109">
        <v>42</v>
      </c>
      <c r="Q4" s="109">
        <v>92</v>
      </c>
      <c r="R4" s="80">
        <v>100000</v>
      </c>
      <c r="S4" s="30">
        <f>R4-E4</f>
        <v>-969.5399999999936</v>
      </c>
      <c r="T4" s="82">
        <f t="shared" si="1"/>
        <v>-0.25091614906832133</v>
      </c>
      <c r="U4" s="84">
        <f>SUMIF(BASE!$W$8:$W$999999,API!A4,BASE!$U$8:$U$999999)</f>
        <v>0</v>
      </c>
      <c r="V4" s="28"/>
      <c r="W4" s="28"/>
      <c r="X4" s="28"/>
      <c r="Y4" s="28"/>
      <c r="Z4" s="28"/>
    </row>
    <row r="5" spans="1:26" ht="15.75" x14ac:dyDescent="0.25">
      <c r="A5" s="92" t="s">
        <v>1390</v>
      </c>
      <c r="B5" s="102" t="s">
        <v>1602</v>
      </c>
      <c r="C5" s="121">
        <f>SUMIF(BASE!$F$8:$F$999999,API!A5,BASE!$J$8:$J$999999)</f>
        <v>0</v>
      </c>
      <c r="D5" s="95">
        <f>SUMIF(BASE!$F$8:$F$999999,API!A5,BASE!$K$8:$K$999999)</f>
        <v>0</v>
      </c>
      <c r="E5" s="72">
        <f>SUMIF(BASE!$F$8:$F$999999,API!A5,BASE!$O$8:$O$999999)</f>
        <v>0</v>
      </c>
      <c r="F5" s="29">
        <f>SUMIF(BASE!$F$8:$F$999999,API!A5,BASE!$R$8:$R$999999)</f>
        <v>0</v>
      </c>
      <c r="G5" s="75">
        <f>SUMIF(BASE!$F$8:$F$999999,API!A5,BASE!$Q$8:$Q$999999)</f>
        <v>0</v>
      </c>
      <c r="H5" s="29">
        <f>SUMIF(BASE!$F$8:$F$999999,API!A5,BASE!$S$8:$S$999999)</f>
        <v>0</v>
      </c>
      <c r="I5" s="29">
        <f>SUMIF(BASE!$F$8:$F$999999,API!A5,BASE!$T$8:$T$999999)</f>
        <v>0</v>
      </c>
      <c r="J5" s="29">
        <f t="shared" si="0"/>
        <v>0</v>
      </c>
      <c r="K5" s="73">
        <f>SUMIF(CRC!$B$8:$B$62,API!A5,CRC!$E$8:$E$62)</f>
        <v>0</v>
      </c>
      <c r="L5" s="29">
        <f>SUMIF(CRC!$B$74:$B$99999,API!A5,CRC!$E$74:$E$99999)</f>
        <v>0</v>
      </c>
      <c r="M5" s="105" t="s">
        <v>1357</v>
      </c>
      <c r="N5" s="105" t="s">
        <v>1598</v>
      </c>
      <c r="O5" s="80" t="s">
        <v>1338</v>
      </c>
      <c r="P5" s="109">
        <v>25</v>
      </c>
      <c r="Q5" s="108">
        <v>74</v>
      </c>
      <c r="R5" s="80" t="s">
        <v>1338</v>
      </c>
      <c r="S5" s="30">
        <v>0</v>
      </c>
      <c r="T5" s="82">
        <f t="shared" si="1"/>
        <v>0</v>
      </c>
      <c r="U5" s="84">
        <f>SUMIF(BASE!$W$8:$W$999999,API!A5,BASE!$U$8:$U$999999)</f>
        <v>0</v>
      </c>
      <c r="V5" s="28"/>
      <c r="W5" s="28"/>
      <c r="X5" s="28"/>
      <c r="Y5" s="28"/>
      <c r="Z5" s="28"/>
    </row>
    <row r="6" spans="1:26" ht="15.75" x14ac:dyDescent="0.25">
      <c r="A6" s="92" t="s">
        <v>1392</v>
      </c>
      <c r="B6" s="102" t="s">
        <v>1338</v>
      </c>
      <c r="C6" s="121">
        <f>SUMIF(BASE!$F$8:$F$999999,API!A6,BASE!$J$8:$J$999999)</f>
        <v>0</v>
      </c>
      <c r="D6" s="95">
        <f>SUMIF(BASE!$F$8:$F$999999,API!A6,BASE!$K$8:$K$999999)</f>
        <v>0</v>
      </c>
      <c r="E6" s="72">
        <f>SUMIF(BASE!$F$8:$F$999999,API!A6,BASE!$O$8:$O$999999)</f>
        <v>0</v>
      </c>
      <c r="F6" s="29">
        <f>SUMIF(BASE!$F$8:$F$999999,API!A6,BASE!$R$8:$R$999999)</f>
        <v>0</v>
      </c>
      <c r="G6" s="75">
        <f>SUMIF(BASE!$F$8:$F$999999,API!A6,BASE!$Q$8:$Q$999999)</f>
        <v>0</v>
      </c>
      <c r="H6" s="29">
        <f>SUMIF(BASE!$F$8:$F$999999,API!A6,BASE!$S$8:$S$999999)</f>
        <v>0</v>
      </c>
      <c r="I6" s="29">
        <f>SUMIF(BASE!$F$8:$F$999999,API!A6,BASE!$T$8:$T$999999)</f>
        <v>0</v>
      </c>
      <c r="J6" s="29">
        <f t="shared" si="0"/>
        <v>0</v>
      </c>
      <c r="K6" s="73">
        <f>SUMIF(CRC!$B$8:$B$62,API!A6,CRC!$E$8:$E$62)</f>
        <v>0</v>
      </c>
      <c r="L6" s="29">
        <f>SUMIF(CRC!$B$74:$B$99999,API!A6,CRC!$E$74:$E$99999)</f>
        <v>0</v>
      </c>
      <c r="M6" s="105" t="s">
        <v>1357</v>
      </c>
      <c r="N6" s="105" t="s">
        <v>1598</v>
      </c>
      <c r="O6" s="80" t="s">
        <v>1338</v>
      </c>
      <c r="P6" s="109">
        <v>25</v>
      </c>
      <c r="Q6" s="108">
        <v>74</v>
      </c>
      <c r="R6" s="80" t="s">
        <v>1338</v>
      </c>
      <c r="S6" s="30">
        <v>0</v>
      </c>
      <c r="T6" s="82">
        <f t="shared" si="1"/>
        <v>0</v>
      </c>
      <c r="U6" s="84">
        <f>SUMIF(BASE!$W$8:$W$999999,API!A6,BASE!$U$8:$U$999999)</f>
        <v>0</v>
      </c>
      <c r="V6" s="28"/>
      <c r="W6" s="28"/>
      <c r="X6" s="28"/>
      <c r="Y6" s="28"/>
      <c r="Z6" s="28"/>
    </row>
    <row r="7" spans="1:26" ht="15.75" x14ac:dyDescent="0.25">
      <c r="A7" s="92" t="s">
        <v>1572</v>
      </c>
      <c r="B7" s="102" t="s">
        <v>1338</v>
      </c>
      <c r="C7" s="121">
        <f>SUMIF(BASE!$F$8:$F$999999,API!A7,BASE!$J$8:$J$999999)</f>
        <v>0</v>
      </c>
      <c r="D7" s="95">
        <f>SUMIF(BASE!$F$8:$F$999999,API!A7,BASE!$K$8:$K$999999)</f>
        <v>0</v>
      </c>
      <c r="E7" s="72">
        <f>SUMIF(BASE!$F$8:$F$999999,API!A7,BASE!$O$8:$O$999999)</f>
        <v>0</v>
      </c>
      <c r="F7" s="29">
        <f>SUMIF(BASE!$F$8:$F$999999,API!A7,BASE!$R$8:$R$999999)</f>
        <v>0</v>
      </c>
      <c r="G7" s="75">
        <f>SUMIF(BASE!$F$8:$F$999999,API!A7,BASE!$Q$8:$Q$999999)</f>
        <v>0</v>
      </c>
      <c r="H7" s="29">
        <f>SUMIF(BASE!$F$8:$F$999999,API!A7,BASE!$S$8:$S$999999)</f>
        <v>0</v>
      </c>
      <c r="I7" s="29">
        <f>SUMIF(BASE!$F$8:$F$999999,API!A7,BASE!$T$8:$T$999999)</f>
        <v>0</v>
      </c>
      <c r="J7" s="29">
        <f t="shared" si="0"/>
        <v>0</v>
      </c>
      <c r="K7" s="73">
        <f>SUMIF(CRC!$B$8:$B$62,API!A7,CRC!$E$8:$E$62)</f>
        <v>0</v>
      </c>
      <c r="L7" s="29">
        <f>SUMIF(CRC!$B$74:$B$99999,API!A7,CRC!$E$74:$E$99999)</f>
        <v>0</v>
      </c>
      <c r="M7" s="105" t="s">
        <v>1338</v>
      </c>
      <c r="N7" s="105" t="s">
        <v>1598</v>
      </c>
      <c r="O7" s="80" t="s">
        <v>1338</v>
      </c>
      <c r="P7" s="109">
        <v>25</v>
      </c>
      <c r="Q7" s="108">
        <v>74</v>
      </c>
      <c r="R7" s="80" t="s">
        <v>1338</v>
      </c>
      <c r="S7" s="30">
        <v>0</v>
      </c>
      <c r="T7" s="82">
        <f t="shared" si="1"/>
        <v>0</v>
      </c>
      <c r="U7" s="84">
        <f>SUMIF(BASE!$W$8:$W$999999,API!A7,BASE!$U$8:$U$999999)</f>
        <v>0</v>
      </c>
      <c r="V7" s="28"/>
      <c r="W7" s="28"/>
      <c r="X7" s="28"/>
      <c r="Y7" s="28"/>
      <c r="Z7" s="28"/>
    </row>
    <row r="8" spans="1:26" ht="15.75" x14ac:dyDescent="0.25">
      <c r="A8" s="92" t="s">
        <v>1405</v>
      </c>
      <c r="B8" s="102" t="s">
        <v>1338</v>
      </c>
      <c r="C8" s="121">
        <f>SUMIF(BASE!$F$8:$F$999999,API!A8,BASE!$J$8:$J$999999)</f>
        <v>0</v>
      </c>
      <c r="D8" s="95">
        <f>SUMIF(BASE!$F$8:$F$999999,API!A8,BASE!$K$8:$K$999999)</f>
        <v>0</v>
      </c>
      <c r="E8" s="72">
        <f>SUMIF(BASE!$F$8:$F$999999,API!A8,BASE!$O$8:$O$999999)</f>
        <v>0</v>
      </c>
      <c r="F8" s="29">
        <f>SUMIF(BASE!$F$8:$F$999999,API!A8,BASE!$R$8:$R$999999)</f>
        <v>0</v>
      </c>
      <c r="G8" s="75">
        <f>SUMIF(BASE!$F$8:$F$999999,API!A8,BASE!$Q$8:$Q$999999)</f>
        <v>0</v>
      </c>
      <c r="H8" s="29">
        <f>SUMIF(BASE!$F$8:$F$999999,API!A8,BASE!$S$8:$S$999999)</f>
        <v>0</v>
      </c>
      <c r="I8" s="29">
        <f>SUMIF(BASE!$F$8:$F$999999,API!A8,BASE!$T$8:$T$999999)</f>
        <v>0</v>
      </c>
      <c r="J8" s="29">
        <f t="shared" si="0"/>
        <v>7794.976000000318</v>
      </c>
      <c r="K8" s="73">
        <f>SUMIF(CRC!$B$8:$B$62,API!A8,CRC!$E$8:$E$62)</f>
        <v>7794.976000000318</v>
      </c>
      <c r="L8" s="29">
        <f>SUMIF(CRC!$B$74:$B$99999,API!A8,CRC!$E$74:$E$99999)</f>
        <v>0</v>
      </c>
      <c r="M8" s="105" t="s">
        <v>1338</v>
      </c>
      <c r="N8" s="105" t="s">
        <v>1598</v>
      </c>
      <c r="O8" s="80" t="s">
        <v>1338</v>
      </c>
      <c r="P8" s="109">
        <v>25</v>
      </c>
      <c r="Q8" s="108">
        <v>74</v>
      </c>
      <c r="R8" s="80" t="s">
        <v>1338</v>
      </c>
      <c r="S8" s="30">
        <v>0</v>
      </c>
      <c r="T8" s="82">
        <f t="shared" si="1"/>
        <v>0</v>
      </c>
      <c r="U8" s="84">
        <f>SUMIF(BASE!$W$8:$W$999999,API!A8,BASE!$U$8:$U$999999)</f>
        <v>0</v>
      </c>
      <c r="V8" s="28"/>
      <c r="W8" s="28"/>
      <c r="X8" s="28"/>
      <c r="Y8" s="28"/>
      <c r="Z8" s="28"/>
    </row>
    <row r="9" spans="1:26" ht="15.75" x14ac:dyDescent="0.25">
      <c r="A9" s="92" t="s">
        <v>1573</v>
      </c>
      <c r="B9" s="102" t="s">
        <v>1338</v>
      </c>
      <c r="C9" s="121">
        <f>SUMIF(BASE!$F$8:$F$999999,API!A9,BASE!$J$8:$J$999999)</f>
        <v>0</v>
      </c>
      <c r="D9" s="95">
        <f>SUMIF(BASE!$F$8:$F$999999,API!A9,BASE!$K$8:$K$999999)</f>
        <v>0</v>
      </c>
      <c r="E9" s="72">
        <f>SUMIF(BASE!$F$8:$F$999999,API!A9,BASE!$O$8:$O$999999)</f>
        <v>0</v>
      </c>
      <c r="F9" s="29">
        <f>SUMIF(BASE!$F$8:$F$999999,API!A9,BASE!$R$8:$R$999999)</f>
        <v>0</v>
      </c>
      <c r="G9" s="75">
        <f>SUMIF(BASE!$F$8:$F$999999,API!A9,BASE!$Q$8:$Q$999999)</f>
        <v>0</v>
      </c>
      <c r="H9" s="29">
        <f>SUMIF(BASE!$F$8:$F$999999,API!A9,BASE!$S$8:$S$999999)</f>
        <v>0</v>
      </c>
      <c r="I9" s="29">
        <f>SUMIF(BASE!$F$8:$F$999999,API!A9,BASE!$T$8:$T$999999)</f>
        <v>0</v>
      </c>
      <c r="J9" s="29">
        <f t="shared" si="0"/>
        <v>0</v>
      </c>
      <c r="K9" s="73">
        <f>SUMIF(CRC!$B$8:$B$62,API!A9,CRC!$E$8:$E$62)</f>
        <v>0</v>
      </c>
      <c r="L9" s="29">
        <f>SUMIF(CRC!$B$74:$B$99999,API!A9,CRC!$E$74:$E$99999)</f>
        <v>0</v>
      </c>
      <c r="M9" s="105" t="s">
        <v>1357</v>
      </c>
      <c r="N9" s="105" t="s">
        <v>1599</v>
      </c>
      <c r="O9" s="80" t="s">
        <v>1338</v>
      </c>
      <c r="P9" s="109">
        <v>42</v>
      </c>
      <c r="Q9" s="109">
        <v>48</v>
      </c>
      <c r="R9" s="80" t="s">
        <v>1338</v>
      </c>
      <c r="S9" s="30">
        <v>0</v>
      </c>
      <c r="T9" s="82">
        <f t="shared" si="1"/>
        <v>0</v>
      </c>
      <c r="U9" s="84">
        <f>SUMIF(BASE!$W$8:$W$999999,API!A9,BASE!$U$8:$U$999999)</f>
        <v>0</v>
      </c>
      <c r="V9" s="28"/>
      <c r="W9" s="28"/>
      <c r="X9" s="28"/>
      <c r="Y9" s="28"/>
      <c r="Z9" s="28"/>
    </row>
    <row r="10" spans="1:26" ht="15.75" x14ac:dyDescent="0.25">
      <c r="A10" s="92" t="s">
        <v>1264</v>
      </c>
      <c r="B10" s="102" t="s">
        <v>1602</v>
      </c>
      <c r="C10" s="121">
        <f>SUMIF(BASE!$F$8:$F$999999,API!A10,BASE!$J$8:$J$999999)</f>
        <v>25.98</v>
      </c>
      <c r="D10" s="95">
        <f>SUMIF(BASE!$F$8:$F$999999,API!A10,BASE!$K$8:$K$999999)</f>
        <v>18</v>
      </c>
      <c r="E10" s="72">
        <f>SUMIF(BASE!$F$8:$F$999999,API!A10,BASE!$O$8:$O$999999)</f>
        <v>1296</v>
      </c>
      <c r="F10" s="29">
        <f>SUMIF(BASE!$F$8:$F$999999,API!A10,BASE!$R$8:$R$999999)</f>
        <v>1296</v>
      </c>
      <c r="G10" s="75">
        <f>SUMIF(BASE!$F$8:$F$999999,API!A10,BASE!$Q$8:$Q$999999)</f>
        <v>0</v>
      </c>
      <c r="H10" s="29">
        <f>SUMIF(BASE!$F$8:$F$999999,API!A10,BASE!$S$8:$S$999999)</f>
        <v>1296</v>
      </c>
      <c r="I10" s="29">
        <f>SUMIF(BASE!$F$8:$F$999999,API!A10,BASE!$T$8:$T$999999)</f>
        <v>0</v>
      </c>
      <c r="J10" s="29">
        <f t="shared" si="0"/>
        <v>0</v>
      </c>
      <c r="K10" s="73">
        <f>SUMIF(CRC!$B$8:$B$62,API!A10,CRC!$E$8:$E$62)</f>
        <v>0</v>
      </c>
      <c r="L10" s="29">
        <f>SUMIF(CRC!$B$74:$B$99999,API!A10,CRC!$E$74:$E$99999)</f>
        <v>0</v>
      </c>
      <c r="M10" s="105" t="s">
        <v>1357</v>
      </c>
      <c r="N10" s="105" t="s">
        <v>1598</v>
      </c>
      <c r="O10" s="72">
        <v>80000</v>
      </c>
      <c r="P10" s="109">
        <v>25</v>
      </c>
      <c r="Q10" s="108">
        <v>74</v>
      </c>
      <c r="R10" s="80">
        <v>25000</v>
      </c>
      <c r="S10" s="30">
        <f t="shared" ref="S10:S11" si="2">R10-E10</f>
        <v>23704</v>
      </c>
      <c r="T10" s="82">
        <f t="shared" si="1"/>
        <v>12.812972972972974</v>
      </c>
      <c r="U10" s="84">
        <f>SUMIF(BASE!$W$8:$W$999999,API!A10,BASE!$U$8:$U$999999)</f>
        <v>0</v>
      </c>
      <c r="V10" s="28"/>
      <c r="W10" s="28"/>
      <c r="X10" s="28"/>
      <c r="Y10" s="28"/>
      <c r="Z10" s="28"/>
    </row>
    <row r="11" spans="1:26" ht="15.75" x14ac:dyDescent="0.25">
      <c r="A11" s="92" t="s">
        <v>45</v>
      </c>
      <c r="B11" s="102" t="s">
        <v>1596</v>
      </c>
      <c r="C11" s="121">
        <f>SUMIF(BASE!$F$8:$F$999999,API!A11,BASE!$J$8:$J$999999)</f>
        <v>1330.9200000000005</v>
      </c>
      <c r="D11" s="95">
        <f>SUMIF(BASE!$F$8:$F$999999,API!A11,BASE!$K$8:$K$999999)</f>
        <v>801.5</v>
      </c>
      <c r="E11" s="72">
        <f>SUMIF(BASE!$F$8:$F$999999,API!A11,BASE!$O$8:$O$999999)</f>
        <v>53030</v>
      </c>
      <c r="F11" s="29">
        <f>SUMIF(BASE!$F$8:$F$999999,API!A11,BASE!$R$8:$R$999999)</f>
        <v>53030</v>
      </c>
      <c r="G11" s="75">
        <f>SUMIF(BASE!$F$8:$F$999999,API!A11,BASE!$Q$8:$Q$999999)</f>
        <v>0</v>
      </c>
      <c r="H11" s="29">
        <f>SUMIF(BASE!$F$8:$F$999999,API!A11,BASE!$S$8:$S$999999)</f>
        <v>0</v>
      </c>
      <c r="I11" s="29">
        <f>SUMIF(BASE!$F$8:$F$999999,API!A11,BASE!$T$8:$T$999999)</f>
        <v>53030</v>
      </c>
      <c r="J11" s="29">
        <f t="shared" si="0"/>
        <v>0</v>
      </c>
      <c r="K11" s="73">
        <f>SUMIF(CRC!$B$8:$B$62,API!A11,CRC!$E$8:$E$62)</f>
        <v>0</v>
      </c>
      <c r="L11" s="29">
        <f>SUMIF(CRC!$B$74:$B$99999,API!A11,CRC!$E$74:$E$99999)</f>
        <v>0</v>
      </c>
      <c r="M11" s="105" t="s">
        <v>1596</v>
      </c>
      <c r="N11" s="105" t="s">
        <v>1598</v>
      </c>
      <c r="O11" s="80" t="s">
        <v>1338</v>
      </c>
      <c r="P11" s="109">
        <v>25</v>
      </c>
      <c r="Q11" s="108">
        <v>74</v>
      </c>
      <c r="R11" s="80">
        <v>148812.5</v>
      </c>
      <c r="S11" s="30">
        <f t="shared" si="2"/>
        <v>95782.5</v>
      </c>
      <c r="T11" s="82">
        <f t="shared" si="1"/>
        <v>51.774324324324326</v>
      </c>
      <c r="U11" s="84">
        <f>SUMIF(BASE!$W$8:$W$999999,API!A11,BASE!$U$8:$U$999999)</f>
        <v>0</v>
      </c>
      <c r="V11" s="28"/>
      <c r="W11" s="28"/>
      <c r="X11" s="28"/>
      <c r="Y11" s="28"/>
      <c r="Z11" s="28"/>
    </row>
    <row r="12" spans="1:26" ht="15.75" x14ac:dyDescent="0.25">
      <c r="A12" s="92" t="s">
        <v>28</v>
      </c>
      <c r="B12" s="102" t="s">
        <v>1603</v>
      </c>
      <c r="C12" s="121">
        <f>SUMIF(BASE!$F$8:$F$999999,API!A12,BASE!$J$8:$J$999999)</f>
        <v>6702.4599999999955</v>
      </c>
      <c r="D12" s="95">
        <f>SUMIF(BASE!$F$8:$F$999999,API!A12,BASE!$K$8:$K$999999)</f>
        <v>4140.5</v>
      </c>
      <c r="E12" s="72">
        <f>SUMIF(BASE!$F$8:$F$999999,API!A12,BASE!$O$8:$O$999999)</f>
        <v>216955.68333333344</v>
      </c>
      <c r="F12" s="29">
        <f>SUMIF(BASE!$F$8:$F$999999,API!A12,BASE!$R$8:$R$999999)</f>
        <v>216955.68333333344</v>
      </c>
      <c r="G12" s="75">
        <f>SUMIF(BASE!$F$8:$F$999999,API!A12,BASE!$Q$8:$Q$999999)</f>
        <v>0</v>
      </c>
      <c r="H12" s="29">
        <f>SUMIF(BASE!$F$8:$F$999999,API!A12,BASE!$S$8:$S$999999)</f>
        <v>86189.283333333326</v>
      </c>
      <c r="I12" s="29">
        <f>SUMIF(BASE!$F$8:$F$999999,API!A12,BASE!$T$8:$T$999999)</f>
        <v>130766.40000000001</v>
      </c>
      <c r="J12" s="29">
        <f t="shared" si="0"/>
        <v>0</v>
      </c>
      <c r="K12" s="73">
        <f>SUMIF(CRC!$B$8:$B$62,API!A12,CRC!$E$8:$E$62)</f>
        <v>0</v>
      </c>
      <c r="L12" s="29">
        <f>SUMIF(CRC!$B$74:$B$99999,API!A12,CRC!$E$74:$E$99999)</f>
        <v>0</v>
      </c>
      <c r="M12" s="105" t="s">
        <v>1338</v>
      </c>
      <c r="N12" s="105" t="s">
        <v>1599</v>
      </c>
      <c r="O12" s="80" t="s">
        <v>1338</v>
      </c>
      <c r="P12" s="109">
        <v>42</v>
      </c>
      <c r="Q12" s="109">
        <v>48</v>
      </c>
      <c r="R12" s="80" t="s">
        <v>1338</v>
      </c>
      <c r="S12" s="30">
        <v>0</v>
      </c>
      <c r="T12" s="82">
        <f t="shared" si="1"/>
        <v>0</v>
      </c>
      <c r="U12" s="84">
        <f>SUMIF(BASE!$W$8:$W$999999,API!A12,BASE!$U$8:$U$999999)</f>
        <v>0</v>
      </c>
      <c r="V12" s="28"/>
      <c r="W12" s="28"/>
      <c r="X12" s="28"/>
      <c r="Y12" s="28"/>
      <c r="Z12" s="28"/>
    </row>
    <row r="13" spans="1:26" ht="15.75" x14ac:dyDescent="0.25">
      <c r="A13" s="92" t="s">
        <v>1574</v>
      </c>
      <c r="B13" s="102" t="s">
        <v>1338</v>
      </c>
      <c r="C13" s="121">
        <f>SUMIF(BASE!$F$8:$F$999999,API!A13,BASE!$J$8:$J$999999)</f>
        <v>0</v>
      </c>
      <c r="D13" s="95">
        <f>SUMIF(BASE!$F$8:$F$999999,API!A13,BASE!$K$8:$K$999999)</f>
        <v>0</v>
      </c>
      <c r="E13" s="72">
        <f>SUMIF(BASE!$F$8:$F$999999,API!A13,BASE!$O$8:$O$999999)</f>
        <v>0</v>
      </c>
      <c r="F13" s="29">
        <f>SUMIF(BASE!$F$8:$F$999999,API!A13,BASE!$R$8:$R$999999)</f>
        <v>0</v>
      </c>
      <c r="G13" s="75">
        <f>SUMIF(BASE!$F$8:$F$999999,API!A13,BASE!$Q$8:$Q$999999)</f>
        <v>0</v>
      </c>
      <c r="H13" s="29">
        <f>SUMIF(BASE!$F$8:$F$999999,API!A13,BASE!$S$8:$S$999999)</f>
        <v>0</v>
      </c>
      <c r="I13" s="29">
        <f>SUMIF(BASE!$F$8:$F$999999,API!A13,BASE!$T$8:$T$999999)</f>
        <v>0</v>
      </c>
      <c r="J13" s="29">
        <f t="shared" si="0"/>
        <v>0</v>
      </c>
      <c r="K13" s="73">
        <f>SUMIF(CRC!$B$8:$B$62,API!A13,CRC!$E$8:$E$62)</f>
        <v>0</v>
      </c>
      <c r="L13" s="29">
        <f>SUMIF(CRC!$B$74:$B$99999,API!A13,CRC!$E$74:$E$99999)</f>
        <v>0</v>
      </c>
      <c r="M13" s="105" t="s">
        <v>1357</v>
      </c>
      <c r="N13" s="105" t="s">
        <v>1599</v>
      </c>
      <c r="O13" s="80" t="s">
        <v>1338</v>
      </c>
      <c r="P13" s="109">
        <v>42</v>
      </c>
      <c r="Q13" s="109">
        <v>48</v>
      </c>
      <c r="R13" s="80" t="s">
        <v>1338</v>
      </c>
      <c r="S13" s="30">
        <v>0</v>
      </c>
      <c r="T13" s="82">
        <f t="shared" si="1"/>
        <v>0</v>
      </c>
      <c r="U13" s="84">
        <f>SUMIF(BASE!$W$8:$W$999999,API!A13,BASE!$U$8:$U$999999)</f>
        <v>0</v>
      </c>
      <c r="V13" s="28"/>
      <c r="W13" s="28"/>
      <c r="X13" s="28"/>
      <c r="Y13" s="28"/>
      <c r="Z13" s="28"/>
    </row>
    <row r="14" spans="1:26" ht="15.75" x14ac:dyDescent="0.25">
      <c r="A14" s="92" t="s">
        <v>1575</v>
      </c>
      <c r="B14" s="102" t="s">
        <v>1338</v>
      </c>
      <c r="C14" s="121">
        <f>SUMIF(BASE!$F$8:$F$999999,API!A14,BASE!$J$8:$J$999999)</f>
        <v>0</v>
      </c>
      <c r="D14" s="95">
        <f>SUMIF(BASE!$F$8:$F$999999,API!A14,BASE!$K$8:$K$999999)</f>
        <v>0</v>
      </c>
      <c r="E14" s="72">
        <f>SUMIF(BASE!$F$8:$F$999999,API!A14,BASE!$O$8:$O$999999)</f>
        <v>0</v>
      </c>
      <c r="F14" s="29">
        <f>SUMIF(BASE!$F$8:$F$999999,API!A14,BASE!$R$8:$R$999999)</f>
        <v>0</v>
      </c>
      <c r="G14" s="75">
        <f>SUMIF(BASE!$F$8:$F$999999,API!A14,BASE!$Q$8:$Q$999999)</f>
        <v>0</v>
      </c>
      <c r="H14" s="29">
        <f>SUMIF(BASE!$F$8:$F$999999,API!A14,BASE!$S$8:$S$999999)</f>
        <v>0</v>
      </c>
      <c r="I14" s="29">
        <f>SUMIF(BASE!$F$8:$F$999999,API!A14,BASE!$T$8:$T$999999)</f>
        <v>0</v>
      </c>
      <c r="J14" s="29">
        <f t="shared" si="0"/>
        <v>0</v>
      </c>
      <c r="K14" s="73">
        <f>SUMIF(CRC!$B$8:$B$62,API!A14,CRC!$E$8:$E$62)</f>
        <v>0</v>
      </c>
      <c r="L14" s="29">
        <f>SUMIF(CRC!$B$74:$B$99999,API!A14,CRC!$E$74:$E$99999)</f>
        <v>0</v>
      </c>
      <c r="M14" s="105" t="s">
        <v>1338</v>
      </c>
      <c r="N14" s="105" t="s">
        <v>1338</v>
      </c>
      <c r="O14" s="80" t="s">
        <v>1338</v>
      </c>
      <c r="P14" s="109">
        <v>0</v>
      </c>
      <c r="Q14" s="109">
        <v>0</v>
      </c>
      <c r="R14" s="80" t="s">
        <v>1338</v>
      </c>
      <c r="S14" s="30">
        <v>0</v>
      </c>
      <c r="T14" s="82" t="s">
        <v>1608</v>
      </c>
      <c r="U14" s="84">
        <f>SUMIF(BASE!$W$8:$W$999999,API!A14,BASE!$U$8:$U$999999)</f>
        <v>0</v>
      </c>
      <c r="V14" s="28"/>
      <c r="W14" s="28"/>
      <c r="X14" s="28"/>
      <c r="Y14" s="28"/>
      <c r="Z14" s="28"/>
    </row>
    <row r="15" spans="1:26" ht="15.75" x14ac:dyDescent="0.25">
      <c r="A15" s="92" t="s">
        <v>241</v>
      </c>
      <c r="B15" s="102" t="s">
        <v>1602</v>
      </c>
      <c r="C15" s="121">
        <f>SUMIF(BASE!$F$8:$F$999999,API!A15,BASE!$J$8:$J$999999)</f>
        <v>334.18</v>
      </c>
      <c r="D15" s="95">
        <f>SUMIF(BASE!$F$8:$F$999999,API!A15,BASE!$K$8:$K$999999)</f>
        <v>200</v>
      </c>
      <c r="E15" s="72">
        <f>SUMIF(BASE!$F$8:$F$999999,API!A15,BASE!$O$8:$O$999999)</f>
        <v>10600</v>
      </c>
      <c r="F15" s="29">
        <f>SUMIF(BASE!$F$8:$F$999999,API!A15,BASE!$R$8:$R$999999)</f>
        <v>10600</v>
      </c>
      <c r="G15" s="75">
        <f>SUMIF(BASE!$F$8:$F$999999,API!A15,BASE!$Q$8:$Q$999999)</f>
        <v>0</v>
      </c>
      <c r="H15" s="29">
        <f>SUMIF(BASE!$F$8:$F$999999,API!A15,BASE!$S$8:$S$999999)</f>
        <v>10600</v>
      </c>
      <c r="I15" s="29">
        <f>SUMIF(BASE!$F$8:$F$999999,API!A15,BASE!$T$8:$T$999999)</f>
        <v>0</v>
      </c>
      <c r="J15" s="29">
        <f t="shared" si="0"/>
        <v>0</v>
      </c>
      <c r="K15" s="73">
        <f>SUMIF(CRC!$B$8:$B$62,API!A15,CRC!$E$8:$E$62)</f>
        <v>0</v>
      </c>
      <c r="L15" s="29">
        <f>SUMIF(CRC!$B$74:$B$99999,API!A15,CRC!$E$74:$E$99999)</f>
        <v>0</v>
      </c>
      <c r="M15" s="105" t="s">
        <v>1357</v>
      </c>
      <c r="N15" s="105" t="s">
        <v>1598</v>
      </c>
      <c r="O15" s="72">
        <v>500000</v>
      </c>
      <c r="P15" s="109">
        <v>25</v>
      </c>
      <c r="Q15" s="108">
        <v>74</v>
      </c>
      <c r="R15" s="80">
        <v>150000</v>
      </c>
      <c r="S15" s="30">
        <f>R15-E15</f>
        <v>139400</v>
      </c>
      <c r="T15" s="82">
        <f t="shared" si="1"/>
        <v>75.351351351351354</v>
      </c>
      <c r="U15" s="84">
        <f>SUMIF(BASE!$W$8:$W$999999,API!A15,BASE!$U$8:$U$999999)</f>
        <v>0</v>
      </c>
      <c r="V15" s="28"/>
      <c r="W15" s="28"/>
      <c r="X15" s="28"/>
      <c r="Y15" s="28"/>
      <c r="Z15" s="28"/>
    </row>
    <row r="16" spans="1:26" ht="15.75" x14ac:dyDescent="0.25">
      <c r="A16" s="92" t="s">
        <v>1400</v>
      </c>
      <c r="B16" s="102" t="s">
        <v>1602</v>
      </c>
      <c r="C16" s="121">
        <f>SUMIF(BASE!$F$8:$F$999999,API!A16,BASE!$J$8:$J$999999)</f>
        <v>0</v>
      </c>
      <c r="D16" s="95">
        <f>SUMIF(BASE!$F$8:$F$999999,API!A16,BASE!$K$8:$K$999999)</f>
        <v>0</v>
      </c>
      <c r="E16" s="72">
        <f>SUMIF(BASE!$F$8:$F$999999,API!A16,BASE!$O$8:$O$999999)</f>
        <v>0</v>
      </c>
      <c r="F16" s="29">
        <f>SUMIF(BASE!$F$8:$F$999999,API!A16,BASE!$R$8:$R$999999)</f>
        <v>0</v>
      </c>
      <c r="G16" s="75">
        <f>SUMIF(BASE!$F$8:$F$999999,API!A16,BASE!$Q$8:$Q$999999)</f>
        <v>0</v>
      </c>
      <c r="H16" s="29">
        <f>SUMIF(BASE!$F$8:$F$999999,API!A16,BASE!$S$8:$S$999999)</f>
        <v>0</v>
      </c>
      <c r="I16" s="29">
        <f>SUMIF(BASE!$F$8:$F$999999,API!A16,BASE!$T$8:$T$999999)</f>
        <v>0</v>
      </c>
      <c r="J16" s="29">
        <f t="shared" si="0"/>
        <v>0</v>
      </c>
      <c r="K16" s="73">
        <f>SUMIF(CRC!$B$8:$B$62,API!A16,CRC!$E$8:$E$62)</f>
        <v>0</v>
      </c>
      <c r="L16" s="29">
        <f>SUMIF(CRC!$B$74:$B$99999,API!A16,CRC!$E$74:$E$99999)</f>
        <v>0</v>
      </c>
      <c r="M16" s="105" t="s">
        <v>1354</v>
      </c>
      <c r="N16" s="105" t="s">
        <v>1599</v>
      </c>
      <c r="O16" s="80" t="s">
        <v>1338</v>
      </c>
      <c r="P16" s="109">
        <v>42</v>
      </c>
      <c r="Q16" s="109">
        <v>92</v>
      </c>
      <c r="R16" s="80" t="s">
        <v>1338</v>
      </c>
      <c r="S16" s="30">
        <v>0</v>
      </c>
      <c r="T16" s="82">
        <f t="shared" si="1"/>
        <v>0</v>
      </c>
      <c r="U16" s="84">
        <f>SUMIF(BASE!$W$8:$W$999999,API!A16,BASE!$U$8:$U$999999)</f>
        <v>0</v>
      </c>
      <c r="V16" s="28"/>
      <c r="W16" s="28"/>
      <c r="X16" s="28"/>
      <c r="Y16" s="28"/>
      <c r="Z16" s="28"/>
    </row>
    <row r="17" spans="1:26" ht="15.75" x14ac:dyDescent="0.25">
      <c r="A17" s="92" t="s">
        <v>658</v>
      </c>
      <c r="B17" s="102" t="s">
        <v>1596</v>
      </c>
      <c r="C17" s="121">
        <f>SUMIF(BASE!$F$8:$F$999999,API!A17,BASE!$J$8:$J$999999)</f>
        <v>202.12</v>
      </c>
      <c r="D17" s="95">
        <f>SUMIF(BASE!$F$8:$F$999999,API!A17,BASE!$K$8:$K$999999)</f>
        <v>125</v>
      </c>
      <c r="E17" s="72">
        <f>SUMIF(BASE!$F$8:$F$999999,API!A17,BASE!$O$8:$O$999999)</f>
        <v>5813.76</v>
      </c>
      <c r="F17" s="29">
        <f>SUMIF(BASE!$F$8:$F$999999,API!A17,BASE!$R$8:$R$999999)</f>
        <v>5813.76</v>
      </c>
      <c r="G17" s="75">
        <f>SUMIF(BASE!$F$8:$F$999999,API!A17,BASE!$Q$8:$Q$999999)</f>
        <v>0</v>
      </c>
      <c r="H17" s="29">
        <f>SUMIF(BASE!$F$8:$F$999999,API!A17,BASE!$S$8:$S$999999)</f>
        <v>5813.76</v>
      </c>
      <c r="I17" s="29">
        <f>SUMIF(BASE!$F$8:$F$999999,API!A17,BASE!$T$8:$T$999999)</f>
        <v>0</v>
      </c>
      <c r="J17" s="29">
        <f t="shared" si="0"/>
        <v>-1.9999999785795808E-3</v>
      </c>
      <c r="K17" s="73">
        <f>SUMIF(CRC!$B$8:$B$62,API!A17,CRC!$E$8:$E$62)</f>
        <v>-1.9999999785795808E-3</v>
      </c>
      <c r="L17" s="29">
        <f>SUMIF(CRC!$B$74:$B$99999,API!A17,CRC!$E$74:$E$99999)</f>
        <v>0</v>
      </c>
      <c r="M17" s="105" t="s">
        <v>1338</v>
      </c>
      <c r="N17" s="105" t="s">
        <v>1599</v>
      </c>
      <c r="O17" s="80" t="s">
        <v>1338</v>
      </c>
      <c r="P17" s="109">
        <v>42</v>
      </c>
      <c r="Q17" s="109">
        <v>48</v>
      </c>
      <c r="R17" s="80">
        <v>90034.559999999998</v>
      </c>
      <c r="S17" s="30">
        <f>R17-E17</f>
        <v>84220.800000000003</v>
      </c>
      <c r="T17" s="82">
        <f t="shared" si="1"/>
        <v>41.776190476190479</v>
      </c>
      <c r="U17" s="84">
        <f>SUMIF(BASE!$W$8:$W$999999,API!A17,BASE!$U$8:$U$999999)</f>
        <v>0</v>
      </c>
      <c r="V17" s="28"/>
      <c r="W17" s="28"/>
      <c r="X17" s="28"/>
      <c r="Y17" s="28"/>
      <c r="Z17" s="28"/>
    </row>
    <row r="18" spans="1:26" ht="15.75" x14ac:dyDescent="0.25">
      <c r="A18" s="92" t="s">
        <v>1429</v>
      </c>
      <c r="B18" s="102" t="s">
        <v>1602</v>
      </c>
      <c r="C18" s="121">
        <f>SUMIF(BASE!$F$8:$F$999999,API!A18,BASE!$J$8:$J$999999)</f>
        <v>0</v>
      </c>
      <c r="D18" s="95">
        <f>SUMIF(BASE!$F$8:$F$999999,API!A18,BASE!$K$8:$K$999999)</f>
        <v>0</v>
      </c>
      <c r="E18" s="72">
        <f>SUMIF(BASE!$F$8:$F$999999,API!A18,BASE!$O$8:$O$999999)</f>
        <v>0</v>
      </c>
      <c r="F18" s="29">
        <f>SUMIF(BASE!$F$8:$F$999999,API!A18,BASE!$R$8:$R$999999)</f>
        <v>0</v>
      </c>
      <c r="G18" s="75">
        <f>SUMIF(BASE!$F$8:$F$999999,API!A18,BASE!$Q$8:$Q$999999)</f>
        <v>0</v>
      </c>
      <c r="H18" s="29">
        <f>SUMIF(BASE!$F$8:$F$999999,API!A18,BASE!$S$8:$S$999999)</f>
        <v>0</v>
      </c>
      <c r="I18" s="29">
        <f>SUMIF(BASE!$F$8:$F$999999,API!A18,BASE!$T$8:$T$999999)</f>
        <v>0</v>
      </c>
      <c r="J18" s="29">
        <f t="shared" si="0"/>
        <v>594620</v>
      </c>
      <c r="K18" s="73">
        <f>SUMIF(CRC!$B$8:$B$62,API!A18,CRC!$E$8:$E$62)</f>
        <v>0</v>
      </c>
      <c r="L18" s="29">
        <f>SUMIF(CRC!$B$74:$B$99999,API!A18,CRC!$E$74:$E$99999)</f>
        <v>594620</v>
      </c>
      <c r="M18" s="105" t="s">
        <v>1352</v>
      </c>
      <c r="N18" s="105" t="s">
        <v>1598</v>
      </c>
      <c r="O18" s="80" t="s">
        <v>1338</v>
      </c>
      <c r="P18" s="109">
        <v>25</v>
      </c>
      <c r="Q18" s="108">
        <v>74</v>
      </c>
      <c r="R18" s="80" t="s">
        <v>1338</v>
      </c>
      <c r="S18" s="30">
        <v>0</v>
      </c>
      <c r="T18" s="82">
        <f t="shared" si="1"/>
        <v>0</v>
      </c>
      <c r="U18" s="84">
        <f>SUMIF(BASE!$W$8:$W$999999,API!A18,BASE!$U$8:$U$999999)</f>
        <v>0</v>
      </c>
      <c r="V18" s="28"/>
      <c r="W18" s="28"/>
      <c r="X18" s="28"/>
      <c r="Y18" s="28"/>
      <c r="Z18" s="28"/>
    </row>
    <row r="19" spans="1:26" ht="15.75" x14ac:dyDescent="0.25">
      <c r="A19" s="92" t="s">
        <v>1576</v>
      </c>
      <c r="B19" s="102" t="s">
        <v>1600</v>
      </c>
      <c r="C19" s="121">
        <f>SUMIF(BASE!$F$8:$F$999999,API!A19,BASE!$J$8:$J$999999)</f>
        <v>0</v>
      </c>
      <c r="D19" s="95">
        <f>SUMIF(BASE!$F$8:$F$999999,API!A19,BASE!$K$8:$K$999999)</f>
        <v>0</v>
      </c>
      <c r="E19" s="72">
        <f>SUMIF(BASE!$F$8:$F$999999,API!A19,BASE!$O$8:$O$999999)</f>
        <v>0</v>
      </c>
      <c r="F19" s="29">
        <f>SUMIF(BASE!$F$8:$F$999999,API!A19,BASE!$R$8:$R$999999)</f>
        <v>0</v>
      </c>
      <c r="G19" s="75">
        <f>SUMIF(BASE!$F$8:$F$999999,API!A19,BASE!$Q$8:$Q$999999)</f>
        <v>0</v>
      </c>
      <c r="H19" s="29">
        <f>SUMIF(BASE!$F$8:$F$999999,API!A19,BASE!$S$8:$S$999999)</f>
        <v>0</v>
      </c>
      <c r="I19" s="29">
        <f>SUMIF(BASE!$F$8:$F$999999,API!A19,BASE!$T$8:$T$999999)</f>
        <v>0</v>
      </c>
      <c r="J19" s="29">
        <f t="shared" si="0"/>
        <v>0</v>
      </c>
      <c r="K19" s="73">
        <f>SUMIF(CRC!$B$8:$B$62,API!A19,CRC!$E$8:$E$62)</f>
        <v>0</v>
      </c>
      <c r="L19" s="29">
        <f>SUMIF(CRC!$B$74:$B$99999,API!A19,CRC!$E$74:$E$99999)</f>
        <v>0</v>
      </c>
      <c r="M19" s="105" t="s">
        <v>1357</v>
      </c>
      <c r="N19" s="105" t="s">
        <v>1598</v>
      </c>
      <c r="O19" s="80" t="s">
        <v>1338</v>
      </c>
      <c r="P19" s="109">
        <v>25</v>
      </c>
      <c r="Q19" s="108">
        <v>74</v>
      </c>
      <c r="R19" s="80" t="s">
        <v>1338</v>
      </c>
      <c r="S19" s="30">
        <v>0</v>
      </c>
      <c r="T19" s="82">
        <f t="shared" si="1"/>
        <v>0</v>
      </c>
      <c r="U19" s="84">
        <f>SUMIF(BASE!$W$8:$W$999999,API!A19,BASE!$U$8:$U$999999)</f>
        <v>0</v>
      </c>
      <c r="V19" s="28"/>
      <c r="W19" s="28"/>
      <c r="X19" s="28"/>
      <c r="Y19" s="28"/>
      <c r="Z19" s="28"/>
    </row>
    <row r="20" spans="1:26" ht="15.75" x14ac:dyDescent="0.25">
      <c r="A20" s="92" t="s">
        <v>1432</v>
      </c>
      <c r="B20" s="102" t="s">
        <v>1596</v>
      </c>
      <c r="C20" s="121">
        <f>SUMIF(BASE!$F$8:$F$999999,API!A20,BASE!$J$8:$J$999999)</f>
        <v>0</v>
      </c>
      <c r="D20" s="95">
        <f>SUMIF(BASE!$F$8:$F$999999,API!A20,BASE!$K$8:$K$999999)</f>
        <v>0</v>
      </c>
      <c r="E20" s="72">
        <f>SUMIF(BASE!$F$8:$F$999999,API!A20,BASE!$O$8:$O$999999)</f>
        <v>0</v>
      </c>
      <c r="F20" s="29">
        <f>SUMIF(BASE!$F$8:$F$999999,API!A20,BASE!$R$8:$R$999999)</f>
        <v>0</v>
      </c>
      <c r="G20" s="75">
        <f>SUMIF(BASE!$F$8:$F$999999,API!A20,BASE!$Q$8:$Q$999999)</f>
        <v>0</v>
      </c>
      <c r="H20" s="29">
        <f>SUMIF(BASE!$F$8:$F$999999,API!A20,BASE!$S$8:$S$999999)</f>
        <v>0</v>
      </c>
      <c r="I20" s="29">
        <f>SUMIF(BASE!$F$8:$F$999999,API!A20,BASE!$T$8:$T$999999)</f>
        <v>0</v>
      </c>
      <c r="J20" s="29">
        <f t="shared" si="0"/>
        <v>0</v>
      </c>
      <c r="K20" s="73">
        <f>SUMIF(CRC!$B$8:$B$62,API!A20,CRC!$E$8:$E$62)</f>
        <v>0</v>
      </c>
      <c r="L20" s="29">
        <f>SUMIF(CRC!$B$74:$B$99999,API!A20,CRC!$E$74:$E$99999)</f>
        <v>0</v>
      </c>
      <c r="M20" s="105" t="s">
        <v>1596</v>
      </c>
      <c r="N20" s="105" t="s">
        <v>1599</v>
      </c>
      <c r="O20" s="80" t="s">
        <v>1338</v>
      </c>
      <c r="P20" s="109">
        <v>42</v>
      </c>
      <c r="Q20" s="109">
        <v>48</v>
      </c>
      <c r="R20" s="80" t="s">
        <v>1338</v>
      </c>
      <c r="S20" s="30">
        <v>0</v>
      </c>
      <c r="T20" s="82">
        <f t="shared" si="1"/>
        <v>0</v>
      </c>
      <c r="U20" s="84">
        <f>SUMIF(BASE!$W$8:$W$999999,API!A20,BASE!$U$8:$U$999999)</f>
        <v>0</v>
      </c>
      <c r="V20" s="28"/>
      <c r="W20" s="28"/>
      <c r="X20" s="28"/>
      <c r="Y20" s="28"/>
      <c r="Z20" s="28"/>
    </row>
    <row r="21" spans="1:26" ht="15.75" x14ac:dyDescent="0.25">
      <c r="A21" s="92" t="s">
        <v>927</v>
      </c>
      <c r="B21" s="102" t="s">
        <v>1596</v>
      </c>
      <c r="C21" s="121">
        <f>SUMIF(BASE!$F$8:$F$999999,API!A21,BASE!$J$8:$J$999999)</f>
        <v>415.78</v>
      </c>
      <c r="D21" s="95">
        <f>SUMIF(BASE!$F$8:$F$999999,API!A21,BASE!$K$8:$K$999999)</f>
        <v>264</v>
      </c>
      <c r="E21" s="72">
        <f>SUMIF(BASE!$F$8:$F$999999,API!A21,BASE!$O$8:$O$999999)</f>
        <v>35076.339999999997</v>
      </c>
      <c r="F21" s="29">
        <f>SUMIF(BASE!$F$8:$F$999999,API!A21,BASE!$R$8:$R$999999)</f>
        <v>17197.8</v>
      </c>
      <c r="G21" s="75">
        <f>SUMIF(BASE!$F$8:$F$999999,API!A21,BASE!$Q$8:$Q$999999)</f>
        <v>17878.54</v>
      </c>
      <c r="H21" s="29">
        <f>SUMIF(BASE!$F$8:$F$999999,API!A21,BASE!$S$8:$S$999999)</f>
        <v>17197.8</v>
      </c>
      <c r="I21" s="29">
        <f>SUMIF(BASE!$F$8:$F$999999,API!A21,BASE!$T$8:$T$999999)</f>
        <v>0</v>
      </c>
      <c r="J21" s="29">
        <f t="shared" si="0"/>
        <v>0</v>
      </c>
      <c r="K21" s="73">
        <f>SUMIF(CRC!$B$8:$B$62,API!A21,CRC!$E$8:$E$62)</f>
        <v>0</v>
      </c>
      <c r="L21" s="29">
        <f>SUMIF(CRC!$B$74:$B$99999,API!A21,CRC!$E$74:$E$99999)</f>
        <v>0</v>
      </c>
      <c r="M21" s="105" t="s">
        <v>1596</v>
      </c>
      <c r="N21" s="105" t="s">
        <v>1599</v>
      </c>
      <c r="O21" s="80" t="s">
        <v>1338</v>
      </c>
      <c r="P21" s="109">
        <v>42</v>
      </c>
      <c r="Q21" s="109">
        <v>92</v>
      </c>
      <c r="R21" s="80">
        <v>78310.11</v>
      </c>
      <c r="S21" s="30">
        <f t="shared" ref="S21:S22" si="3">R21-E21</f>
        <v>43233.770000000004</v>
      </c>
      <c r="T21" s="82">
        <f t="shared" si="1"/>
        <v>11.188863871635611</v>
      </c>
      <c r="U21" s="84">
        <f>SUMIF(BASE!$W$8:$W$999999,API!A21,BASE!$U$8:$U$999999)</f>
        <v>0</v>
      </c>
    </row>
    <row r="22" spans="1:26" ht="15.75" x14ac:dyDescent="0.25">
      <c r="A22" s="92" t="s">
        <v>83</v>
      </c>
      <c r="B22" s="102" t="s">
        <v>1602</v>
      </c>
      <c r="C22" s="121">
        <f>SUMIF(BASE!$F$8:$F$999999,API!A22,BASE!$J$8:$J$999999)</f>
        <v>520.81999999999994</v>
      </c>
      <c r="D22" s="95">
        <f>SUMIF(BASE!$F$8:$F$999999,API!A22,BASE!$K$8:$K$999999)</f>
        <v>300</v>
      </c>
      <c r="E22" s="72">
        <f>SUMIF(BASE!$F$8:$F$999999,API!A22,BASE!$O$8:$O$999999)</f>
        <v>52082</v>
      </c>
      <c r="F22" s="29">
        <f>SUMIF(BASE!$F$8:$F$999999,API!A22,BASE!$R$8:$R$999999)</f>
        <v>19270.340000000004</v>
      </c>
      <c r="G22" s="75">
        <f>SUMIF(BASE!$F$8:$F$999999,API!A22,BASE!$Q$8:$Q$999999)</f>
        <v>32811.660000000003</v>
      </c>
      <c r="H22" s="29">
        <f>SUMIF(BASE!$F$8:$F$999999,API!A22,BASE!$S$8:$S$999999)</f>
        <v>19270.340000000004</v>
      </c>
      <c r="I22" s="29">
        <f>SUMIF(BASE!$F$8:$F$999999,API!A22,BASE!$T$8:$T$999999)</f>
        <v>0</v>
      </c>
      <c r="J22" s="29">
        <f t="shared" si="0"/>
        <v>3.9999999989959178E-3</v>
      </c>
      <c r="K22" s="73">
        <f>SUMIF(CRC!$B$8:$B$62,API!A22,CRC!$E$8:$E$62)</f>
        <v>3.9999999989959178E-3</v>
      </c>
      <c r="L22" s="29">
        <f>SUMIF(CRC!$B$74:$B$99999,API!A22,CRC!$E$74:$E$99999)</f>
        <v>0</v>
      </c>
      <c r="M22" s="105" t="s">
        <v>1357</v>
      </c>
      <c r="N22" s="105" t="s">
        <v>1599</v>
      </c>
      <c r="O22" s="72">
        <v>500000</v>
      </c>
      <c r="P22" s="109">
        <v>42</v>
      </c>
      <c r="Q22" s="109">
        <v>92</v>
      </c>
      <c r="R22" s="80">
        <v>64704.606000000145</v>
      </c>
      <c r="S22" s="30">
        <f t="shared" si="3"/>
        <v>12622.606000000145</v>
      </c>
      <c r="T22" s="82">
        <f t="shared" si="1"/>
        <v>3.2667199792961039</v>
      </c>
      <c r="U22" s="84">
        <f>SUMIF(BASE!$W$8:$W$999999,API!A22,BASE!$U$8:$U$999999)</f>
        <v>0</v>
      </c>
    </row>
    <row r="23" spans="1:26" ht="15.75" x14ac:dyDescent="0.25">
      <c r="A23" s="92" t="s">
        <v>1577</v>
      </c>
      <c r="B23" s="102" t="s">
        <v>1602</v>
      </c>
      <c r="C23" s="121">
        <f>SUMIF(BASE!$F$8:$F$999999,API!A23,BASE!$J$8:$J$999999)</f>
        <v>0</v>
      </c>
      <c r="D23" s="95">
        <f>SUMIF(BASE!$F$8:$F$999999,API!A23,BASE!$K$8:$K$999999)</f>
        <v>0</v>
      </c>
      <c r="E23" s="72">
        <f>SUMIF(BASE!$F$8:$F$999999,API!A23,BASE!$O$8:$O$999999)</f>
        <v>0</v>
      </c>
      <c r="F23" s="29">
        <f>SUMIF(BASE!$F$8:$F$999999,API!A23,BASE!$R$8:$R$999999)</f>
        <v>0</v>
      </c>
      <c r="G23" s="75">
        <f>SUMIF(BASE!$F$8:$F$999999,API!A23,BASE!$Q$8:$Q$999999)</f>
        <v>0</v>
      </c>
      <c r="H23" s="29">
        <f>SUMIF(BASE!$F$8:$F$999999,API!A23,BASE!$S$8:$S$999999)</f>
        <v>0</v>
      </c>
      <c r="I23" s="29">
        <f>SUMIF(BASE!$F$8:$F$999999,API!A23,BASE!$T$8:$T$999999)</f>
        <v>0</v>
      </c>
      <c r="J23" s="29">
        <f t="shared" si="0"/>
        <v>0</v>
      </c>
      <c r="K23" s="73">
        <f>SUMIF(CRC!$B$8:$B$62,API!A23,CRC!$E$8:$E$62)</f>
        <v>0</v>
      </c>
      <c r="L23" s="29">
        <f>SUMIF(CRC!$B$74:$B$99999,API!A23,CRC!$E$74:$E$99999)</f>
        <v>0</v>
      </c>
      <c r="M23" s="105" t="s">
        <v>1357</v>
      </c>
      <c r="N23" s="105" t="s">
        <v>1599</v>
      </c>
      <c r="O23" s="80" t="s">
        <v>1338</v>
      </c>
      <c r="P23" s="109">
        <v>42</v>
      </c>
      <c r="Q23" s="109">
        <v>48</v>
      </c>
      <c r="R23" s="80" t="s">
        <v>1338</v>
      </c>
      <c r="S23" s="30">
        <v>0</v>
      </c>
      <c r="T23" s="82">
        <f t="shared" si="1"/>
        <v>0</v>
      </c>
      <c r="U23" s="84">
        <f>SUMIF(BASE!$W$8:$W$999999,API!A23,BASE!$U$8:$U$999999)</f>
        <v>0</v>
      </c>
    </row>
    <row r="24" spans="1:26" ht="15.75" x14ac:dyDescent="0.25">
      <c r="A24" s="92" t="s">
        <v>1578</v>
      </c>
      <c r="B24" s="102" t="s">
        <v>1338</v>
      </c>
      <c r="C24" s="121">
        <f>SUMIF(BASE!$F$8:$F$999999,API!A24,BASE!$J$8:$J$999999)</f>
        <v>0</v>
      </c>
      <c r="D24" s="95">
        <f>SUMIF(BASE!$F$8:$F$999999,API!A24,BASE!$K$8:$K$999999)</f>
        <v>0</v>
      </c>
      <c r="E24" s="72">
        <f>SUMIF(BASE!$F$8:$F$999999,API!A24,BASE!$O$8:$O$999999)</f>
        <v>0</v>
      </c>
      <c r="F24" s="29">
        <f>SUMIF(BASE!$F$8:$F$999999,API!A24,BASE!$R$8:$R$999999)</f>
        <v>0</v>
      </c>
      <c r="G24" s="75">
        <f>SUMIF(BASE!$F$8:$F$999999,API!A24,BASE!$Q$8:$Q$999999)</f>
        <v>0</v>
      </c>
      <c r="H24" s="29">
        <f>SUMIF(BASE!$F$8:$F$999999,API!A24,BASE!$S$8:$S$999999)</f>
        <v>0</v>
      </c>
      <c r="I24" s="29">
        <f>SUMIF(BASE!$F$8:$F$999999,API!A24,BASE!$T$8:$T$999999)</f>
        <v>0</v>
      </c>
      <c r="J24" s="29">
        <f t="shared" si="0"/>
        <v>0</v>
      </c>
      <c r="K24" s="73">
        <f>SUMIF(CRC!$B$8:$B$62,API!A24,CRC!$E$8:$E$62)</f>
        <v>0</v>
      </c>
      <c r="L24" s="29">
        <f>SUMIF(CRC!$B$74:$B$99999,API!A24,CRC!$E$74:$E$99999)</f>
        <v>0</v>
      </c>
      <c r="M24" s="105" t="s">
        <v>1338</v>
      </c>
      <c r="N24" s="105" t="s">
        <v>1598</v>
      </c>
      <c r="O24" s="80" t="s">
        <v>1338</v>
      </c>
      <c r="P24" s="109">
        <v>25</v>
      </c>
      <c r="Q24" s="108">
        <v>74</v>
      </c>
      <c r="R24" s="80" t="s">
        <v>1338</v>
      </c>
      <c r="S24" s="30">
        <v>0</v>
      </c>
      <c r="T24" s="82">
        <f t="shared" si="1"/>
        <v>0</v>
      </c>
      <c r="U24" s="84">
        <f>SUMIF(BASE!$W$8:$W$999999,API!A24,BASE!$U$8:$U$999999)</f>
        <v>0</v>
      </c>
    </row>
    <row r="25" spans="1:26" ht="15.75" x14ac:dyDescent="0.25">
      <c r="A25" s="92" t="s">
        <v>1579</v>
      </c>
      <c r="B25" s="102" t="s">
        <v>1338</v>
      </c>
      <c r="C25" s="121">
        <f>SUMIF(BASE!$F$8:$F$999999,API!A25,BASE!$J$8:$J$999999)</f>
        <v>0</v>
      </c>
      <c r="D25" s="95">
        <f>SUMIF(BASE!$F$8:$F$999999,API!A25,BASE!$K$8:$K$999999)</f>
        <v>0</v>
      </c>
      <c r="E25" s="72">
        <f>SUMIF(BASE!$F$8:$F$999999,API!A25,BASE!$O$8:$O$999999)</f>
        <v>0</v>
      </c>
      <c r="F25" s="29">
        <f>SUMIF(BASE!$F$8:$F$999999,API!A25,BASE!$R$8:$R$999999)</f>
        <v>0</v>
      </c>
      <c r="G25" s="75">
        <f>SUMIF(BASE!$F$8:$F$999999,API!A25,BASE!$Q$8:$Q$999999)</f>
        <v>0</v>
      </c>
      <c r="H25" s="29">
        <f>SUMIF(BASE!$F$8:$F$999999,API!A25,BASE!$S$8:$S$999999)</f>
        <v>0</v>
      </c>
      <c r="I25" s="29">
        <f>SUMIF(BASE!$F$8:$F$999999,API!A25,BASE!$T$8:$T$999999)</f>
        <v>0</v>
      </c>
      <c r="J25" s="29">
        <f t="shared" si="0"/>
        <v>0</v>
      </c>
      <c r="K25" s="73">
        <f>SUMIF(CRC!$B$8:$B$62,API!A25,CRC!$E$8:$E$62)</f>
        <v>0</v>
      </c>
      <c r="L25" s="29">
        <f>SUMIF(CRC!$B$74:$B$99999,API!A25,CRC!$E$74:$E$99999)</f>
        <v>0</v>
      </c>
      <c r="M25" s="105" t="s">
        <v>1354</v>
      </c>
      <c r="N25" s="105" t="s">
        <v>1599</v>
      </c>
      <c r="O25" s="80" t="s">
        <v>1338</v>
      </c>
      <c r="P25" s="109">
        <v>42</v>
      </c>
      <c r="Q25" s="109">
        <v>48</v>
      </c>
      <c r="R25" s="80" t="s">
        <v>1338</v>
      </c>
      <c r="S25" s="30">
        <v>0</v>
      </c>
      <c r="T25" s="82">
        <f t="shared" si="1"/>
        <v>0</v>
      </c>
      <c r="U25" s="84">
        <f>SUMIF(BASE!$W$8:$W$999999,API!A25,BASE!$U$8:$U$999999)</f>
        <v>0</v>
      </c>
    </row>
    <row r="26" spans="1:26" ht="15.75" x14ac:dyDescent="0.25">
      <c r="A26" s="92" t="s">
        <v>1580</v>
      </c>
      <c r="B26" s="102" t="s">
        <v>1604</v>
      </c>
      <c r="C26" s="121">
        <f>SUMIF(BASE!$F$8:$F$999999,API!A26,BASE!$J$8:$J$999999)</f>
        <v>0</v>
      </c>
      <c r="D26" s="95">
        <f>SUMIF(BASE!$F$8:$F$999999,API!A26,BASE!$K$8:$K$999999)</f>
        <v>0</v>
      </c>
      <c r="E26" s="72">
        <f>SUMIF(BASE!$F$8:$F$999999,API!A26,BASE!$O$8:$O$999999)</f>
        <v>0</v>
      </c>
      <c r="F26" s="29">
        <f>SUMIF(BASE!$F$8:$F$999999,API!A26,BASE!$R$8:$R$999999)</f>
        <v>0</v>
      </c>
      <c r="G26" s="75">
        <f>SUMIF(BASE!$F$8:$F$999999,API!A26,BASE!$Q$8:$Q$999999)</f>
        <v>0</v>
      </c>
      <c r="H26" s="29">
        <f>SUMIF(BASE!$F$8:$F$999999,API!A26,BASE!$S$8:$S$999999)</f>
        <v>0</v>
      </c>
      <c r="I26" s="29">
        <f>SUMIF(BASE!$F$8:$F$999999,API!A26,BASE!$T$8:$T$999999)</f>
        <v>0</v>
      </c>
      <c r="J26" s="29">
        <f t="shared" si="0"/>
        <v>0</v>
      </c>
      <c r="K26" s="73">
        <f>SUMIF(CRC!$B$8:$B$62,API!A26,CRC!$E$8:$E$62)</f>
        <v>0</v>
      </c>
      <c r="L26" s="29">
        <f>SUMIF(CRC!$B$74:$B$99999,API!A26,CRC!$E$74:$E$99999)</f>
        <v>0</v>
      </c>
      <c r="M26" s="105" t="s">
        <v>1338</v>
      </c>
      <c r="N26" s="105" t="s">
        <v>1598</v>
      </c>
      <c r="O26" s="80" t="s">
        <v>1338</v>
      </c>
      <c r="P26" s="109">
        <v>25</v>
      </c>
      <c r="Q26" s="108">
        <v>74</v>
      </c>
      <c r="R26" s="80" t="s">
        <v>1338</v>
      </c>
      <c r="S26" s="30">
        <v>0</v>
      </c>
      <c r="T26" s="82">
        <f t="shared" si="1"/>
        <v>0</v>
      </c>
      <c r="U26" s="84">
        <f>SUMIF(BASE!$W$8:$W$999999,API!A26,BASE!$U$8:$U$999999)</f>
        <v>0</v>
      </c>
    </row>
    <row r="27" spans="1:26" ht="15.75" x14ac:dyDescent="0.25">
      <c r="A27" s="92" t="s">
        <v>1408</v>
      </c>
      <c r="B27" s="102" t="s">
        <v>1338</v>
      </c>
      <c r="C27" s="121">
        <f>SUMIF(BASE!$F$8:$F$999999,API!A27,BASE!$J$8:$J$999999)</f>
        <v>0</v>
      </c>
      <c r="D27" s="95">
        <f>SUMIF(BASE!$F$8:$F$999999,API!A27,BASE!$K$8:$K$999999)</f>
        <v>0</v>
      </c>
      <c r="E27" s="72">
        <f>SUMIF(BASE!$F$8:$F$999999,API!A27,BASE!$O$8:$O$999999)</f>
        <v>0</v>
      </c>
      <c r="F27" s="29">
        <f>SUMIF(BASE!$F$8:$F$999999,API!A27,BASE!$R$8:$R$999999)</f>
        <v>0</v>
      </c>
      <c r="G27" s="75">
        <f>SUMIF(BASE!$F$8:$F$999999,API!A27,BASE!$Q$8:$Q$999999)</f>
        <v>0</v>
      </c>
      <c r="H27" s="29">
        <f>SUMIF(BASE!$F$8:$F$999999,API!A27,BASE!$S$8:$S$999999)</f>
        <v>0</v>
      </c>
      <c r="I27" s="29">
        <f>SUMIF(BASE!$F$8:$F$999999,API!A27,BASE!$T$8:$T$999999)</f>
        <v>0</v>
      </c>
      <c r="J27" s="29">
        <f t="shared" si="0"/>
        <v>159476.37399999998</v>
      </c>
      <c r="K27" s="73">
        <f>SUMIF(CRC!$B$8:$B$62,API!A27,CRC!$E$8:$E$62)</f>
        <v>159476.37399999998</v>
      </c>
      <c r="L27" s="29">
        <f>SUMIF(CRC!$B$74:$B$99999,API!A27,CRC!$E$74:$E$99999)</f>
        <v>0</v>
      </c>
      <c r="M27" s="105" t="s">
        <v>1338</v>
      </c>
      <c r="N27" s="105" t="s">
        <v>1598</v>
      </c>
      <c r="O27" s="80" t="s">
        <v>1338</v>
      </c>
      <c r="P27" s="109">
        <v>25</v>
      </c>
      <c r="Q27" s="108">
        <v>74</v>
      </c>
      <c r="R27" s="80" t="s">
        <v>1338</v>
      </c>
      <c r="S27" s="30">
        <v>0</v>
      </c>
      <c r="T27" s="82">
        <f t="shared" si="1"/>
        <v>0</v>
      </c>
      <c r="U27" s="84">
        <f>SUMIF(BASE!$W$8:$W$999999,API!A27,BASE!$U$8:$U$999999)</f>
        <v>0</v>
      </c>
    </row>
    <row r="28" spans="1:26" ht="15.75" x14ac:dyDescent="0.25">
      <c r="A28" s="92" t="s">
        <v>79</v>
      </c>
      <c r="B28" s="102" t="s">
        <v>1602</v>
      </c>
      <c r="C28" s="121">
        <f>SUMIF(BASE!$F$8:$F$999999,API!A28,BASE!$J$8:$J$999999)</f>
        <v>0</v>
      </c>
      <c r="D28" s="95">
        <f>SUMIF(BASE!$F$8:$F$999999,API!A28,BASE!$K$8:$K$999999)</f>
        <v>0</v>
      </c>
      <c r="E28" s="72">
        <f>SUMIF(BASE!$F$8:$F$999999,API!A28,BASE!$O$8:$O$999999)</f>
        <v>0</v>
      </c>
      <c r="F28" s="29">
        <f>SUMIF(BASE!$F$8:$F$999999,API!A28,BASE!$R$8:$R$999999)</f>
        <v>0</v>
      </c>
      <c r="G28" s="75">
        <f>SUMIF(BASE!$F$8:$F$999999,API!A28,BASE!$Q$8:$Q$999999)</f>
        <v>0</v>
      </c>
      <c r="H28" s="29">
        <f>SUMIF(BASE!$F$8:$F$999999,API!A28,BASE!$S$8:$S$999999)</f>
        <v>0</v>
      </c>
      <c r="I28" s="29">
        <f>SUMIF(BASE!$F$8:$F$999999,API!A28,BASE!$T$8:$T$999999)</f>
        <v>0</v>
      </c>
      <c r="J28" s="29">
        <f t="shared" si="0"/>
        <v>0</v>
      </c>
      <c r="K28" s="73">
        <f>SUMIF(CRC!$B$8:$B$62,API!A28,CRC!$E$8:$E$62)</f>
        <v>0</v>
      </c>
      <c r="L28" s="29">
        <f>SUMIF(CRC!$B$74:$B$99999,API!A28,CRC!$E$74:$E$99999)</f>
        <v>0</v>
      </c>
      <c r="M28" s="105" t="s">
        <v>1357</v>
      </c>
      <c r="N28" s="105" t="s">
        <v>1598</v>
      </c>
      <c r="O28" s="80" t="s">
        <v>1338</v>
      </c>
      <c r="P28" s="109">
        <v>25</v>
      </c>
      <c r="Q28" s="108">
        <v>74</v>
      </c>
      <c r="R28" s="80" t="s">
        <v>1338</v>
      </c>
      <c r="S28" s="30">
        <v>0</v>
      </c>
      <c r="T28" s="82">
        <f t="shared" si="1"/>
        <v>0</v>
      </c>
      <c r="U28" s="84">
        <f>SUMIF(BASE!$W$8:$W$999999,API!A28,BASE!$U$8:$U$999999)</f>
        <v>0</v>
      </c>
    </row>
    <row r="29" spans="1:26" ht="15.75" x14ac:dyDescent="0.25">
      <c r="A29" s="92" t="s">
        <v>1581</v>
      </c>
      <c r="B29" s="102" t="s">
        <v>1600</v>
      </c>
      <c r="C29" s="121">
        <f>SUMIF(BASE!$F$8:$F$999999,API!A29,BASE!$J$8:$J$999999)</f>
        <v>0</v>
      </c>
      <c r="D29" s="95">
        <f>SUMIF(BASE!$F$8:$F$999999,API!A29,BASE!$K$8:$K$999999)</f>
        <v>0</v>
      </c>
      <c r="E29" s="72">
        <f>SUMIF(BASE!$F$8:$F$999999,API!A29,BASE!$O$8:$O$999999)</f>
        <v>0</v>
      </c>
      <c r="F29" s="29">
        <f>SUMIF(BASE!$F$8:$F$999999,API!A29,BASE!$R$8:$R$999999)</f>
        <v>0</v>
      </c>
      <c r="G29" s="75">
        <f>SUMIF(BASE!$F$8:$F$999999,API!A29,BASE!$Q$8:$Q$999999)</f>
        <v>0</v>
      </c>
      <c r="H29" s="29">
        <f>SUMIF(BASE!$F$8:$F$999999,API!A29,BASE!$S$8:$S$999999)</f>
        <v>0</v>
      </c>
      <c r="I29" s="29">
        <f>SUMIF(BASE!$F$8:$F$999999,API!A29,BASE!$T$8:$T$999999)</f>
        <v>0</v>
      </c>
      <c r="J29" s="29">
        <f t="shared" si="0"/>
        <v>0</v>
      </c>
      <c r="K29" s="73">
        <f>SUMIF(CRC!$B$8:$B$62,API!A29,CRC!$E$8:$E$62)</f>
        <v>0</v>
      </c>
      <c r="L29" s="29">
        <f>SUMIF(CRC!$B$74:$B$99999,API!A29,CRC!$E$74:$E$99999)</f>
        <v>0</v>
      </c>
      <c r="M29" s="105" t="s">
        <v>1338</v>
      </c>
      <c r="N29" s="105" t="s">
        <v>1598</v>
      </c>
      <c r="O29" s="80" t="s">
        <v>1338</v>
      </c>
      <c r="P29" s="109">
        <v>25</v>
      </c>
      <c r="Q29" s="108">
        <v>74</v>
      </c>
      <c r="R29" s="80" t="s">
        <v>1338</v>
      </c>
      <c r="S29" s="30">
        <v>0</v>
      </c>
      <c r="T29" s="82">
        <f t="shared" si="1"/>
        <v>0</v>
      </c>
      <c r="U29" s="84">
        <f>SUMIF(BASE!$W$8:$W$999999,API!A29,BASE!$U$8:$U$999999)</f>
        <v>0</v>
      </c>
    </row>
    <row r="30" spans="1:26" ht="15.75" x14ac:dyDescent="0.25">
      <c r="A30" s="92" t="s">
        <v>1394</v>
      </c>
      <c r="B30" s="102" t="s">
        <v>1602</v>
      </c>
      <c r="C30" s="121">
        <f>SUMIF(BASE!$F$8:$F$999999,API!A30,BASE!$J$8:$J$999999)</f>
        <v>0</v>
      </c>
      <c r="D30" s="95">
        <f>SUMIF(BASE!$F$8:$F$999999,API!A30,BASE!$K$8:$K$999999)</f>
        <v>0</v>
      </c>
      <c r="E30" s="72">
        <f>SUMIF(BASE!$F$8:$F$999999,API!A30,BASE!$O$8:$O$999999)</f>
        <v>0</v>
      </c>
      <c r="F30" s="29">
        <f>SUMIF(BASE!$F$8:$F$999999,API!A30,BASE!$R$8:$R$999999)</f>
        <v>0</v>
      </c>
      <c r="G30" s="75">
        <f>SUMIF(BASE!$F$8:$F$999999,API!A30,BASE!$Q$8:$Q$999999)</f>
        <v>0</v>
      </c>
      <c r="H30" s="29">
        <f>SUMIF(BASE!$F$8:$F$999999,API!A30,BASE!$S$8:$S$999999)</f>
        <v>0</v>
      </c>
      <c r="I30" s="29">
        <f>SUMIF(BASE!$F$8:$F$999999,API!A30,BASE!$T$8:$T$999999)</f>
        <v>0</v>
      </c>
      <c r="J30" s="29">
        <f t="shared" si="0"/>
        <v>566387.20600000001</v>
      </c>
      <c r="K30" s="73">
        <f>SUMIF(CRC!$B$8:$B$62,API!A30,CRC!$E$8:$E$62)</f>
        <v>518917.80599999998</v>
      </c>
      <c r="L30" s="29">
        <f>SUMIF(CRC!$B$74:$B$99999,API!A30,CRC!$E$74:$E$99999)</f>
        <v>47469.399999999994</v>
      </c>
      <c r="M30" s="105" t="s">
        <v>1354</v>
      </c>
      <c r="N30" s="105" t="s">
        <v>1598</v>
      </c>
      <c r="O30" s="72">
        <v>40000</v>
      </c>
      <c r="P30" s="109">
        <v>25</v>
      </c>
      <c r="Q30" s="108">
        <v>74</v>
      </c>
      <c r="R30" s="80" t="s">
        <v>1338</v>
      </c>
      <c r="S30" s="30">
        <v>0</v>
      </c>
      <c r="T30" s="82">
        <f t="shared" si="1"/>
        <v>0</v>
      </c>
      <c r="U30" s="84">
        <f>SUMIF(BASE!$W$8:$W$999999,API!A30,BASE!$U$8:$U$999999)</f>
        <v>0</v>
      </c>
    </row>
    <row r="31" spans="1:26" ht="15.75" x14ac:dyDescent="0.25">
      <c r="A31" s="92" t="s">
        <v>1411</v>
      </c>
      <c r="B31" s="102" t="s">
        <v>1602</v>
      </c>
      <c r="C31" s="121">
        <f>SUMIF(BASE!$F$8:$F$999999,API!A31,BASE!$J$8:$J$999999)</f>
        <v>0</v>
      </c>
      <c r="D31" s="95">
        <f>SUMIF(BASE!$F$8:$F$999999,API!A31,BASE!$K$8:$K$999999)</f>
        <v>0</v>
      </c>
      <c r="E31" s="72">
        <f>SUMIF(BASE!$F$8:$F$999999,API!A31,BASE!$O$8:$O$999999)</f>
        <v>0</v>
      </c>
      <c r="F31" s="29">
        <f>SUMIF(BASE!$F$8:$F$999999,API!A31,BASE!$R$8:$R$999999)</f>
        <v>0</v>
      </c>
      <c r="G31" s="75">
        <f>SUMIF(BASE!$F$8:$F$999999,API!A31,BASE!$Q$8:$Q$999999)</f>
        <v>0</v>
      </c>
      <c r="H31" s="29">
        <f>SUMIF(BASE!$F$8:$F$999999,API!A31,BASE!$S$8:$S$999999)</f>
        <v>0</v>
      </c>
      <c r="I31" s="29">
        <f>SUMIF(BASE!$F$8:$F$999999,API!A31,BASE!$T$8:$T$999999)</f>
        <v>0</v>
      </c>
      <c r="J31" s="29">
        <f t="shared" si="0"/>
        <v>40094.890000000007</v>
      </c>
      <c r="K31" s="73">
        <f>SUMIF(CRC!$B$8:$B$62,API!A31,CRC!$E$8:$E$62)</f>
        <v>0</v>
      </c>
      <c r="L31" s="29">
        <f>SUMIF(CRC!$B$74:$B$99999,API!A31,CRC!$E$74:$E$99999)</f>
        <v>40094.890000000007</v>
      </c>
      <c r="M31" s="105" t="s">
        <v>1354</v>
      </c>
      <c r="N31" s="105" t="s">
        <v>1598</v>
      </c>
      <c r="O31" s="80" t="s">
        <v>1338</v>
      </c>
      <c r="P31" s="109">
        <v>25</v>
      </c>
      <c r="Q31" s="108">
        <v>74</v>
      </c>
      <c r="R31" s="80" t="s">
        <v>1338</v>
      </c>
      <c r="S31" s="30">
        <v>0</v>
      </c>
      <c r="T31" s="82">
        <f t="shared" si="1"/>
        <v>0</v>
      </c>
      <c r="U31" s="84">
        <f>SUMIF(BASE!$W$8:$W$999999,API!A31,BASE!$U$8:$U$999999)</f>
        <v>0</v>
      </c>
    </row>
    <row r="32" spans="1:26" ht="15.75" x14ac:dyDescent="0.25">
      <c r="A32" s="92" t="s">
        <v>317</v>
      </c>
      <c r="B32" s="102" t="s">
        <v>1596</v>
      </c>
      <c r="C32" s="121">
        <f>SUMIF(BASE!$F$8:$F$999999,API!A32,BASE!$J$8:$J$999999)</f>
        <v>132.69999999999999</v>
      </c>
      <c r="D32" s="95">
        <f>SUMIF(BASE!$F$8:$F$999999,API!A32,BASE!$K$8:$K$999999)</f>
        <v>84</v>
      </c>
      <c r="E32" s="72">
        <f>SUMIF(BASE!$F$8:$F$999999,API!A32,BASE!$O$8:$O$999999)</f>
        <v>9952.5</v>
      </c>
      <c r="F32" s="29">
        <f>SUMIF(BASE!$F$8:$F$999999,API!A32,BASE!$R$8:$R$999999)</f>
        <v>4777.2</v>
      </c>
      <c r="G32" s="75">
        <f>SUMIF(BASE!$F$8:$F$999999,API!A32,BASE!$Q$8:$Q$999999)</f>
        <v>5175.3</v>
      </c>
      <c r="H32" s="29">
        <f>SUMIF(BASE!$F$8:$F$999999,API!A32,BASE!$S$8:$S$999999)</f>
        <v>0</v>
      </c>
      <c r="I32" s="29">
        <f>SUMIF(BASE!$F$8:$F$999999,API!A32,BASE!$T$8:$T$999999)</f>
        <v>4777.2</v>
      </c>
      <c r="J32" s="29">
        <f t="shared" si="0"/>
        <v>0</v>
      </c>
      <c r="K32" s="73">
        <f>SUMIF(CRC!$B$8:$B$62,API!A32,CRC!$E$8:$E$62)</f>
        <v>0</v>
      </c>
      <c r="L32" s="29">
        <f>SUMIF(CRC!$B$74:$B$99999,API!A32,CRC!$E$74:$E$99999)</f>
        <v>0</v>
      </c>
      <c r="M32" s="105" t="s">
        <v>1338</v>
      </c>
      <c r="N32" s="105" t="s">
        <v>1599</v>
      </c>
      <c r="O32" s="80" t="s">
        <v>1338</v>
      </c>
      <c r="P32" s="109">
        <v>42</v>
      </c>
      <c r="Q32" s="109">
        <v>48</v>
      </c>
      <c r="R32" s="80" t="s">
        <v>1338</v>
      </c>
      <c r="S32" s="30">
        <v>0</v>
      </c>
      <c r="T32" s="82">
        <f t="shared" si="1"/>
        <v>0</v>
      </c>
      <c r="U32" s="84">
        <f>SUMIF(BASE!$W$8:$W$999999,API!A32,BASE!$U$8:$U$999999)</f>
        <v>0</v>
      </c>
    </row>
    <row r="33" spans="1:21" ht="15.75" x14ac:dyDescent="0.25">
      <c r="A33" s="92" t="s">
        <v>1582</v>
      </c>
      <c r="B33" s="102" t="s">
        <v>1605</v>
      </c>
      <c r="C33" s="121">
        <f>SUMIF(BASE!$F$8:$F$999999,API!A33,BASE!$J$8:$J$999999)</f>
        <v>0</v>
      </c>
      <c r="D33" s="95">
        <f>SUMIF(BASE!$F$8:$F$999999,API!A33,BASE!$K$8:$K$999999)</f>
        <v>0</v>
      </c>
      <c r="E33" s="72">
        <f>SUMIF(BASE!$F$8:$F$999999,API!A33,BASE!$O$8:$O$999999)</f>
        <v>0</v>
      </c>
      <c r="F33" s="29">
        <f>SUMIF(BASE!$F$8:$F$999999,API!A33,BASE!$R$8:$R$999999)</f>
        <v>0</v>
      </c>
      <c r="G33" s="75">
        <f>SUMIF(BASE!$F$8:$F$999999,API!A33,BASE!$Q$8:$Q$999999)</f>
        <v>0</v>
      </c>
      <c r="H33" s="29">
        <f>SUMIF(BASE!$F$8:$F$999999,API!A33,BASE!$S$8:$S$999999)</f>
        <v>0</v>
      </c>
      <c r="I33" s="29">
        <f>SUMIF(BASE!$F$8:$F$999999,API!A33,BASE!$T$8:$T$999999)</f>
        <v>0</v>
      </c>
      <c r="J33" s="29">
        <f t="shared" si="0"/>
        <v>0</v>
      </c>
      <c r="K33" s="73">
        <f>SUMIF(CRC!$B$8:$B$62,API!A33,CRC!$E$8:$E$62)</f>
        <v>0</v>
      </c>
      <c r="L33" s="29">
        <f>SUMIF(CRC!$B$74:$B$99999,API!A33,CRC!$E$74:$E$99999)</f>
        <v>0</v>
      </c>
      <c r="M33" s="105" t="s">
        <v>1338</v>
      </c>
      <c r="N33" s="105" t="s">
        <v>1598</v>
      </c>
      <c r="O33" s="80" t="s">
        <v>1338</v>
      </c>
      <c r="P33" s="109">
        <v>25</v>
      </c>
      <c r="Q33" s="108">
        <v>74</v>
      </c>
      <c r="R33" s="80" t="s">
        <v>1338</v>
      </c>
      <c r="S33" s="30">
        <v>0</v>
      </c>
      <c r="T33" s="82">
        <f t="shared" si="1"/>
        <v>0</v>
      </c>
      <c r="U33" s="84">
        <f>SUMIF(BASE!$W$8:$W$999999,API!A33,BASE!$U$8:$U$999999)</f>
        <v>0</v>
      </c>
    </row>
    <row r="34" spans="1:21" ht="15.75" x14ac:dyDescent="0.25">
      <c r="A34" s="92" t="s">
        <v>178</v>
      </c>
      <c r="B34" s="102" t="s">
        <v>1596</v>
      </c>
      <c r="C34" s="121">
        <f>SUMIF(BASE!$F$8:$F$999999,API!A34,BASE!$J$8:$J$999999)</f>
        <v>400.2</v>
      </c>
      <c r="D34" s="95">
        <f>SUMIF(BASE!$F$8:$F$999999,API!A34,BASE!$K$8:$K$999999)</f>
        <v>259</v>
      </c>
      <c r="E34" s="72">
        <f>SUMIF(BASE!$F$8:$F$999999,API!A34,BASE!$O$8:$O$999999)</f>
        <v>18648</v>
      </c>
      <c r="F34" s="29">
        <f>SUMIF(BASE!$F$8:$F$999999,API!A34,BASE!$R$8:$R$999999)</f>
        <v>18648</v>
      </c>
      <c r="G34" s="75">
        <f>SUMIF(BASE!$F$8:$F$999999,API!A34,BASE!$Q$8:$Q$999999)</f>
        <v>0</v>
      </c>
      <c r="H34" s="29">
        <f>SUMIF(BASE!$F$8:$F$999999,API!A34,BASE!$S$8:$S$999999)</f>
        <v>0</v>
      </c>
      <c r="I34" s="29">
        <f>SUMIF(BASE!$F$8:$F$999999,API!A34,BASE!$T$8:$T$999999)</f>
        <v>18648</v>
      </c>
      <c r="J34" s="29">
        <f t="shared" si="0"/>
        <v>-8730.4000000000087</v>
      </c>
      <c r="K34" s="73">
        <f>SUMIF(CRC!$B$8:$B$62,API!A34,CRC!$E$8:$E$62)</f>
        <v>0</v>
      </c>
      <c r="L34" s="29">
        <f>SUMIF(CRC!$B$74:$B$99999,API!A34,CRC!$E$74:$E$99999)</f>
        <v>-8730.4000000000087</v>
      </c>
      <c r="M34" s="105" t="s">
        <v>1596</v>
      </c>
      <c r="N34" s="105" t="s">
        <v>1599</v>
      </c>
      <c r="O34" s="80" t="s">
        <v>1338</v>
      </c>
      <c r="P34" s="109">
        <v>42</v>
      </c>
      <c r="Q34" s="109">
        <v>48</v>
      </c>
      <c r="R34" s="80">
        <v>14909.099999999999</v>
      </c>
      <c r="S34" s="30">
        <f t="shared" ref="S34:S35" si="4">R34-E34</f>
        <v>-3738.9000000000015</v>
      </c>
      <c r="T34" s="82">
        <f t="shared" si="1"/>
        <v>-1.8546130952380959</v>
      </c>
      <c r="U34" s="84">
        <f>SUMIF(BASE!$W$8:$W$999999,API!A34,BASE!$U$8:$U$999999)</f>
        <v>0</v>
      </c>
    </row>
    <row r="35" spans="1:21" ht="15.75" x14ac:dyDescent="0.25">
      <c r="A35" s="92" t="s">
        <v>51</v>
      </c>
      <c r="B35" s="102" t="s">
        <v>1601</v>
      </c>
      <c r="C35" s="121">
        <f>SUMIF(BASE!$F$8:$F$999999,API!A35,BASE!$J$8:$J$999999)</f>
        <v>2057.3000000000002</v>
      </c>
      <c r="D35" s="95">
        <f>SUMIF(BASE!$F$8:$F$999999,API!A35,BASE!$K$8:$K$999999)</f>
        <v>1325</v>
      </c>
      <c r="E35" s="72">
        <f>SUMIF(BASE!$F$8:$F$999999,API!A35,BASE!$O$8:$O$999999)</f>
        <v>82225</v>
      </c>
      <c r="F35" s="29">
        <f>SUMIF(BASE!$F$8:$F$999999,API!A35,BASE!$R$8:$R$999999)</f>
        <v>82225</v>
      </c>
      <c r="G35" s="75">
        <f>SUMIF(BASE!$F$8:$F$999999,API!A35,BASE!$Q$8:$Q$999999)</f>
        <v>0</v>
      </c>
      <c r="H35" s="29">
        <f>SUMIF(BASE!$F$8:$F$999999,API!A35,BASE!$S$8:$S$999999)</f>
        <v>0</v>
      </c>
      <c r="I35" s="29">
        <f>SUMIF(BASE!$F$8:$F$999999,API!A35,BASE!$T$8:$T$999999)</f>
        <v>82225</v>
      </c>
      <c r="J35" s="29">
        <f t="shared" si="0"/>
        <v>-44042</v>
      </c>
      <c r="K35" s="73">
        <f>SUMIF(CRC!$B$8:$B$62,API!A35,CRC!$E$8:$E$62)</f>
        <v>0</v>
      </c>
      <c r="L35" s="29">
        <f>SUMIF(CRC!$B$74:$B$99999,API!A35,CRC!$E$74:$E$99999)</f>
        <v>-44042</v>
      </c>
      <c r="M35" s="105" t="s">
        <v>1357</v>
      </c>
      <c r="N35" s="105" t="s">
        <v>1598</v>
      </c>
      <c r="O35" s="80" t="s">
        <v>1338</v>
      </c>
      <c r="P35" s="109">
        <v>25</v>
      </c>
      <c r="Q35" s="108">
        <v>74</v>
      </c>
      <c r="R35" s="80">
        <v>50000</v>
      </c>
      <c r="S35" s="30">
        <f t="shared" si="4"/>
        <v>-32225</v>
      </c>
      <c r="T35" s="82">
        <f t="shared" si="1"/>
        <v>-17.418918918918919</v>
      </c>
      <c r="U35" s="84">
        <f>SUMIF(BASE!$W$8:$W$999999,API!A35,BASE!$U$8:$U$999999)</f>
        <v>34576.620000000003</v>
      </c>
    </row>
    <row r="36" spans="1:21" ht="15.75" x14ac:dyDescent="0.25">
      <c r="A36" s="92" t="s">
        <v>1409</v>
      </c>
      <c r="B36" s="102" t="s">
        <v>1602</v>
      </c>
      <c r="C36" s="121">
        <f>SUMIF(BASE!$F$8:$F$999999,API!A36,BASE!$J$8:$J$999999)</f>
        <v>0</v>
      </c>
      <c r="D36" s="95">
        <f>SUMIF(BASE!$F$8:$F$999999,API!A36,BASE!$K$8:$K$999999)</f>
        <v>0</v>
      </c>
      <c r="E36" s="72">
        <f>SUMIF(BASE!$F$8:$F$999999,API!A36,BASE!$O$8:$O$999999)</f>
        <v>0</v>
      </c>
      <c r="F36" s="29">
        <f>SUMIF(BASE!$F$8:$F$999999,API!A36,BASE!$R$8:$R$999999)</f>
        <v>0</v>
      </c>
      <c r="G36" s="75">
        <f>SUMIF(BASE!$F$8:$F$999999,API!A36,BASE!$Q$8:$Q$999999)</f>
        <v>0</v>
      </c>
      <c r="H36" s="29">
        <f>SUMIF(BASE!$F$8:$F$999999,API!A36,BASE!$S$8:$S$999999)</f>
        <v>0</v>
      </c>
      <c r="I36" s="29">
        <f>SUMIF(BASE!$F$8:$F$999999,API!A36,BASE!$T$8:$T$999999)</f>
        <v>0</v>
      </c>
      <c r="J36" s="29">
        <f t="shared" si="0"/>
        <v>23026.76999999999</v>
      </c>
      <c r="K36" s="73">
        <f>SUMIF(CRC!$B$8:$B$62,API!A36,CRC!$E$8:$E$62)</f>
        <v>0</v>
      </c>
      <c r="L36" s="29">
        <f>SUMIF(CRC!$B$74:$B$99999,API!A36,CRC!$E$74:$E$99999)</f>
        <v>23026.76999999999</v>
      </c>
      <c r="M36" s="105" t="s">
        <v>1357</v>
      </c>
      <c r="N36" s="105" t="s">
        <v>1598</v>
      </c>
      <c r="O36" s="72">
        <v>100000</v>
      </c>
      <c r="P36" s="109">
        <v>25</v>
      </c>
      <c r="Q36" s="108">
        <v>74</v>
      </c>
      <c r="R36" s="80" t="s">
        <v>1338</v>
      </c>
      <c r="S36" s="30">
        <v>0</v>
      </c>
      <c r="T36" s="82">
        <f t="shared" si="1"/>
        <v>0</v>
      </c>
      <c r="U36" s="84">
        <f>SUMIF(BASE!$W$8:$W$999999,API!A36,BASE!$U$8:$U$999999)</f>
        <v>0</v>
      </c>
    </row>
    <row r="37" spans="1:21" ht="15.75" x14ac:dyDescent="0.25">
      <c r="A37" s="92" t="s">
        <v>318</v>
      </c>
      <c r="B37" s="102" t="s">
        <v>1602</v>
      </c>
      <c r="C37" s="121">
        <f>SUMIF(BASE!$F$8:$F$999999,API!A37,BASE!$J$8:$J$999999)</f>
        <v>0</v>
      </c>
      <c r="D37" s="95">
        <f>SUMIF(BASE!$F$8:$F$999999,API!A37,BASE!$K$8:$K$999999)</f>
        <v>0</v>
      </c>
      <c r="E37" s="72">
        <f>SUMIF(BASE!$F$8:$F$999999,API!A37,BASE!$O$8:$O$999999)</f>
        <v>0</v>
      </c>
      <c r="F37" s="29">
        <f>SUMIF(BASE!$F$8:$F$999999,API!A37,BASE!$R$8:$R$999999)</f>
        <v>0</v>
      </c>
      <c r="G37" s="75">
        <f>SUMIF(BASE!$F$8:$F$999999,API!A37,BASE!$Q$8:$Q$999999)</f>
        <v>0</v>
      </c>
      <c r="H37" s="29">
        <f>SUMIF(BASE!$F$8:$F$999999,API!A37,BASE!$S$8:$S$999999)</f>
        <v>0</v>
      </c>
      <c r="I37" s="29">
        <f>SUMIF(BASE!$F$8:$F$999999,API!A37,BASE!$T$8:$T$999999)</f>
        <v>0</v>
      </c>
      <c r="J37" s="29">
        <f t="shared" si="0"/>
        <v>1200</v>
      </c>
      <c r="K37" s="73">
        <f>SUMIF(CRC!$B$8:$B$62,API!A37,CRC!$E$8:$E$62)</f>
        <v>0</v>
      </c>
      <c r="L37" s="29">
        <f>SUMIF(CRC!$B$74:$B$99999,API!A37,CRC!$E$74:$E$99999)</f>
        <v>1200</v>
      </c>
      <c r="M37" s="105" t="s">
        <v>1354</v>
      </c>
      <c r="N37" s="105" t="s">
        <v>1598</v>
      </c>
      <c r="O37" s="80" t="s">
        <v>1338</v>
      </c>
      <c r="P37" s="109">
        <v>25</v>
      </c>
      <c r="Q37" s="108">
        <v>74</v>
      </c>
      <c r="R37" s="80" t="s">
        <v>1338</v>
      </c>
      <c r="S37" s="30">
        <v>0</v>
      </c>
      <c r="T37" s="82">
        <f t="shared" si="1"/>
        <v>0</v>
      </c>
      <c r="U37" s="84">
        <f>SUMIF(BASE!$W$8:$W$999999,API!A37,BASE!$U$8:$U$999999)</f>
        <v>6178.7</v>
      </c>
    </row>
    <row r="38" spans="1:21" ht="15.75" x14ac:dyDescent="0.25">
      <c r="A38" s="92" t="s">
        <v>1583</v>
      </c>
      <c r="B38" s="102" t="s">
        <v>1338</v>
      </c>
      <c r="C38" s="121">
        <f>SUMIF(BASE!$F$8:$F$999999,API!A38,BASE!$J$8:$J$999999)</f>
        <v>0</v>
      </c>
      <c r="D38" s="95">
        <f>SUMIF(BASE!$F$8:$F$999999,API!A38,BASE!$K$8:$K$999999)</f>
        <v>0</v>
      </c>
      <c r="E38" s="72">
        <f>SUMIF(BASE!$F$8:$F$999999,API!A38,BASE!$O$8:$O$999999)</f>
        <v>0</v>
      </c>
      <c r="F38" s="29">
        <f>SUMIF(BASE!$F$8:$F$999999,API!A38,BASE!$R$8:$R$999999)</f>
        <v>0</v>
      </c>
      <c r="G38" s="75">
        <f>SUMIF(BASE!$F$8:$F$999999,API!A38,BASE!$Q$8:$Q$999999)</f>
        <v>0</v>
      </c>
      <c r="H38" s="29">
        <f>SUMIF(BASE!$F$8:$F$999999,API!A38,BASE!$S$8:$S$999999)</f>
        <v>0</v>
      </c>
      <c r="I38" s="29">
        <f>SUMIF(BASE!$F$8:$F$999999,API!A38,BASE!$T$8:$T$999999)</f>
        <v>0</v>
      </c>
      <c r="J38" s="29">
        <f t="shared" si="0"/>
        <v>0</v>
      </c>
      <c r="K38" s="73">
        <f>SUMIF(CRC!$B$8:$B$62,API!A38,CRC!$E$8:$E$62)</f>
        <v>0</v>
      </c>
      <c r="L38" s="29">
        <f>SUMIF(CRC!$B$74:$B$99999,API!A38,CRC!$E$74:$E$99999)</f>
        <v>0</v>
      </c>
      <c r="M38" s="105" t="s">
        <v>1338</v>
      </c>
      <c r="N38" s="105" t="s">
        <v>1599</v>
      </c>
      <c r="O38" s="80" t="s">
        <v>1338</v>
      </c>
      <c r="P38" s="109">
        <v>42</v>
      </c>
      <c r="Q38" s="109">
        <v>48</v>
      </c>
      <c r="R38" s="80" t="s">
        <v>1338</v>
      </c>
      <c r="S38" s="80">
        <v>0</v>
      </c>
      <c r="T38" s="82">
        <f t="shared" si="1"/>
        <v>0</v>
      </c>
      <c r="U38" s="84">
        <f>SUMIF(BASE!$W$8:$W$999999,API!A38,BASE!$U$8:$U$999999)</f>
        <v>0</v>
      </c>
    </row>
    <row r="39" spans="1:21" ht="15.75" x14ac:dyDescent="0.25">
      <c r="A39" s="92" t="s">
        <v>1415</v>
      </c>
      <c r="B39" s="102" t="s">
        <v>1602</v>
      </c>
      <c r="C39" s="121">
        <f>SUMIF(BASE!$F$8:$F$999999,API!A39,BASE!$J$8:$J$999999)</f>
        <v>0</v>
      </c>
      <c r="D39" s="95">
        <f>SUMIF(BASE!$F$8:$F$999999,API!A39,BASE!$K$8:$K$999999)</f>
        <v>0</v>
      </c>
      <c r="E39" s="72">
        <f>SUMIF(BASE!$F$8:$F$999999,API!A39,BASE!$O$8:$O$999999)</f>
        <v>0</v>
      </c>
      <c r="F39" s="29">
        <f>SUMIF(BASE!$F$8:$F$999999,API!A39,BASE!$R$8:$R$999999)</f>
        <v>0</v>
      </c>
      <c r="G39" s="75">
        <f>SUMIF(BASE!$F$8:$F$999999,API!A39,BASE!$Q$8:$Q$999999)</f>
        <v>0</v>
      </c>
      <c r="H39" s="29">
        <f>SUMIF(BASE!$F$8:$F$999999,API!A39,BASE!$S$8:$S$999999)</f>
        <v>0</v>
      </c>
      <c r="I39" s="29">
        <f>SUMIF(BASE!$F$8:$F$999999,API!A39,BASE!$T$8:$T$999999)</f>
        <v>0</v>
      </c>
      <c r="J39" s="29">
        <f t="shared" si="0"/>
        <v>42550.81</v>
      </c>
      <c r="K39" s="73">
        <f>SUMIF(CRC!$B$8:$B$62,API!A39,CRC!$E$8:$E$62)</f>
        <v>0</v>
      </c>
      <c r="L39" s="29">
        <f>SUMIF(CRC!$B$74:$B$99999,API!A39,CRC!$E$74:$E$99999)</f>
        <v>42550.81</v>
      </c>
      <c r="M39" s="105" t="s">
        <v>1354</v>
      </c>
      <c r="N39" s="105" t="s">
        <v>1599</v>
      </c>
      <c r="O39" s="80" t="s">
        <v>1338</v>
      </c>
      <c r="P39" s="109">
        <v>42</v>
      </c>
      <c r="Q39" s="109">
        <v>48</v>
      </c>
      <c r="R39" s="80" t="s">
        <v>1338</v>
      </c>
      <c r="S39" s="80">
        <v>0</v>
      </c>
      <c r="T39" s="82">
        <f t="shared" si="1"/>
        <v>0</v>
      </c>
      <c r="U39" s="84">
        <f>SUMIF(BASE!$W$8:$W$999999,API!A39,BASE!$U$8:$U$999999)</f>
        <v>0</v>
      </c>
    </row>
    <row r="40" spans="1:21" ht="15.75" x14ac:dyDescent="0.25">
      <c r="A40" s="92" t="s">
        <v>1412</v>
      </c>
      <c r="B40" s="102" t="s">
        <v>1338</v>
      </c>
      <c r="C40" s="121">
        <f>SUMIF(BASE!$F$8:$F$999999,API!A40,BASE!$J$8:$J$999999)</f>
        <v>0</v>
      </c>
      <c r="D40" s="95">
        <f>SUMIF(BASE!$F$8:$F$999999,API!A40,BASE!$K$8:$K$999999)</f>
        <v>0</v>
      </c>
      <c r="E40" s="72">
        <f>SUMIF(BASE!$F$8:$F$999999,API!A40,BASE!$O$8:$O$999999)</f>
        <v>0</v>
      </c>
      <c r="F40" s="29">
        <f>SUMIF(BASE!$F$8:$F$999999,API!A40,BASE!$R$8:$R$999999)</f>
        <v>0</v>
      </c>
      <c r="G40" s="75">
        <f>SUMIF(BASE!$F$8:$F$999999,API!A40,BASE!$Q$8:$Q$999999)</f>
        <v>0</v>
      </c>
      <c r="H40" s="29">
        <f>SUMIF(BASE!$F$8:$F$999999,API!A40,BASE!$S$8:$S$999999)</f>
        <v>0</v>
      </c>
      <c r="I40" s="29">
        <f>SUMIF(BASE!$F$8:$F$999999,API!A40,BASE!$T$8:$T$999999)</f>
        <v>0</v>
      </c>
      <c r="J40" s="29">
        <f t="shared" si="0"/>
        <v>21900</v>
      </c>
      <c r="K40" s="73">
        <f>SUMIF(CRC!$B$8:$B$62,API!A40,CRC!$E$8:$E$62)</f>
        <v>21900</v>
      </c>
      <c r="L40" s="29">
        <f>SUMIF(CRC!$B$74:$B$99999,API!A40,CRC!$E$74:$E$99999)</f>
        <v>0</v>
      </c>
      <c r="M40" s="105" t="s">
        <v>1338</v>
      </c>
      <c r="N40" s="105" t="s">
        <v>1599</v>
      </c>
      <c r="O40" s="80" t="s">
        <v>1338</v>
      </c>
      <c r="P40" s="109">
        <v>42</v>
      </c>
      <c r="Q40" s="109">
        <v>48</v>
      </c>
      <c r="R40" s="80" t="s">
        <v>1338</v>
      </c>
      <c r="S40" s="80">
        <v>0</v>
      </c>
      <c r="T40" s="82">
        <f t="shared" si="1"/>
        <v>0</v>
      </c>
      <c r="U40" s="84">
        <f>SUMIF(BASE!$W$8:$W$999999,API!A40,BASE!$U$8:$U$999999)</f>
        <v>0</v>
      </c>
    </row>
    <row r="41" spans="1:21" ht="15.75" x14ac:dyDescent="0.25">
      <c r="A41" s="92" t="s">
        <v>1584</v>
      </c>
      <c r="B41" s="102" t="s">
        <v>1602</v>
      </c>
      <c r="C41" s="121">
        <f>SUMIF(BASE!$F$8:$F$999999,API!A41,BASE!$J$8:$J$999999)</f>
        <v>0</v>
      </c>
      <c r="D41" s="95">
        <f>SUMIF(BASE!$F$8:$F$999999,API!A41,BASE!$K$8:$K$999999)</f>
        <v>0</v>
      </c>
      <c r="E41" s="72">
        <f>SUMIF(BASE!$F$8:$F$999999,API!A41,BASE!$O$8:$O$999999)</f>
        <v>0</v>
      </c>
      <c r="F41" s="29">
        <f>SUMIF(BASE!$F$8:$F$999999,API!A41,BASE!$R$8:$R$999999)</f>
        <v>0</v>
      </c>
      <c r="G41" s="75">
        <f>SUMIF(BASE!$F$8:$F$999999,API!A41,BASE!$Q$8:$Q$999999)</f>
        <v>0</v>
      </c>
      <c r="H41" s="29">
        <f>SUMIF(BASE!$F$8:$F$999999,API!A41,BASE!$S$8:$S$999999)</f>
        <v>0</v>
      </c>
      <c r="I41" s="29">
        <f>SUMIF(BASE!$F$8:$F$999999,API!A41,BASE!$T$8:$T$999999)</f>
        <v>0</v>
      </c>
      <c r="J41" s="29">
        <f t="shared" si="0"/>
        <v>0</v>
      </c>
      <c r="K41" s="73">
        <f>SUMIF(CRC!$B$8:$B$62,API!A41,CRC!$E$8:$E$62)</f>
        <v>0</v>
      </c>
      <c r="L41" s="29">
        <f>SUMIF(CRC!$B$74:$B$99999,API!A41,CRC!$E$74:$E$99999)</f>
        <v>0</v>
      </c>
      <c r="M41" s="105" t="s">
        <v>1357</v>
      </c>
      <c r="N41" s="105" t="s">
        <v>1598</v>
      </c>
      <c r="O41" s="81">
        <v>200000</v>
      </c>
      <c r="P41" s="109">
        <v>25</v>
      </c>
      <c r="Q41" s="108">
        <v>74</v>
      </c>
      <c r="R41" s="80" t="s">
        <v>1338</v>
      </c>
      <c r="S41" s="80">
        <v>0</v>
      </c>
      <c r="T41" s="82">
        <f t="shared" si="1"/>
        <v>0</v>
      </c>
      <c r="U41" s="84">
        <f>SUMIF(BASE!$W$8:$W$999999,API!A41,BASE!$U$8:$U$999999)</f>
        <v>0</v>
      </c>
    </row>
    <row r="42" spans="1:21" ht="15.75" x14ac:dyDescent="0.25">
      <c r="A42" s="93" t="s">
        <v>1427</v>
      </c>
      <c r="B42" s="102" t="s">
        <v>1602</v>
      </c>
      <c r="C42" s="121">
        <f>SUMIF(BASE!$F$8:$F$999999,API!A42,BASE!$J$8:$J$999999)</f>
        <v>0</v>
      </c>
      <c r="D42" s="95">
        <f>SUMIF(BASE!$F$8:$F$999999,API!A42,BASE!$K$8:$K$999999)</f>
        <v>0</v>
      </c>
      <c r="E42" s="72">
        <f>SUMIF(BASE!$F$8:$F$999999,API!A42,BASE!$O$8:$O$999999)</f>
        <v>0</v>
      </c>
      <c r="F42" s="29">
        <f>SUMIF(BASE!$F$8:$F$999999,API!A42,BASE!$R$8:$R$999999)</f>
        <v>0</v>
      </c>
      <c r="G42" s="75">
        <f>SUMIF(BASE!$F$8:$F$999999,API!A42,BASE!$Q$8:$Q$999999)</f>
        <v>0</v>
      </c>
      <c r="H42" s="29">
        <f>SUMIF(BASE!$F$8:$F$999999,API!A42,BASE!$S$8:$S$999999)</f>
        <v>0</v>
      </c>
      <c r="I42" s="29">
        <f>SUMIF(BASE!$F$8:$F$999999,API!A42,BASE!$T$8:$T$999999)</f>
        <v>0</v>
      </c>
      <c r="J42" s="29">
        <f t="shared" si="0"/>
        <v>6375</v>
      </c>
      <c r="K42" s="73">
        <f>SUMIF(CRC!$B$8:$B$62,API!A42,CRC!$E$8:$E$62)</f>
        <v>0</v>
      </c>
      <c r="L42" s="29">
        <f>SUMIF(CRC!$B$74:$B$99999,API!A42,CRC!$E$74:$E$99999)</f>
        <v>6375</v>
      </c>
      <c r="M42" s="106" t="s">
        <v>1354</v>
      </c>
      <c r="N42" s="106" t="s">
        <v>1598</v>
      </c>
      <c r="O42" s="80" t="s">
        <v>1338</v>
      </c>
      <c r="P42" s="109">
        <v>25</v>
      </c>
      <c r="Q42" s="108">
        <v>74</v>
      </c>
      <c r="R42" s="80" t="s">
        <v>1338</v>
      </c>
      <c r="S42" s="72">
        <v>0</v>
      </c>
      <c r="T42" s="82">
        <f t="shared" si="1"/>
        <v>0</v>
      </c>
      <c r="U42" s="84">
        <v>0</v>
      </c>
    </row>
    <row r="43" spans="1:21" ht="15.75" x14ac:dyDescent="0.25">
      <c r="A43" s="93" t="s">
        <v>1606</v>
      </c>
      <c r="B43" s="102" t="s">
        <v>1605</v>
      </c>
      <c r="C43" s="121">
        <f>SUMIF(BASE!$F$8:$F$999999,API!A43,BASE!$J$8:$J$999999)</f>
        <v>0</v>
      </c>
      <c r="D43" s="95">
        <f>SUMIF(BASE!$F$8:$F$999999,API!A43,BASE!$K$8:$K$999999)</f>
        <v>0</v>
      </c>
      <c r="E43" s="72">
        <f>SUMIF(BASE!$F$8:$F$999999,API!A43,BASE!$O$8:$O$999999)</f>
        <v>0</v>
      </c>
      <c r="F43" s="29">
        <f>SUMIF(BASE!$F$8:$F$999999,API!A43,BASE!$R$8:$R$999999)</f>
        <v>0</v>
      </c>
      <c r="G43" s="75">
        <f>SUMIF(BASE!$F$8:$F$999999,API!A43,BASE!$Q$8:$Q$999999)</f>
        <v>0</v>
      </c>
      <c r="H43" s="29">
        <f>SUMIF(BASE!$F$8:$F$999999,API!A43,BASE!$S$8:$S$999999)</f>
        <v>0</v>
      </c>
      <c r="I43" s="29">
        <f>SUMIF(BASE!$F$8:$F$999999,API!A43,BASE!$T$8:$T$999999)</f>
        <v>0</v>
      </c>
      <c r="J43" s="29">
        <f>K43+L43</f>
        <v>0</v>
      </c>
      <c r="K43" s="73">
        <f>SUMIF(CRC!$B$8:$B$62,API!A43,CRC!$E$8:$E$62)</f>
        <v>0</v>
      </c>
      <c r="L43" s="29">
        <f>SUMIF(CRC!$B$74:$B$99999,API!A43,CRC!$E$74:$E$99999)</f>
        <v>0</v>
      </c>
      <c r="M43" s="106" t="s">
        <v>1338</v>
      </c>
      <c r="N43" s="106" t="s">
        <v>1598</v>
      </c>
      <c r="O43" s="72">
        <v>40000</v>
      </c>
      <c r="P43" s="109">
        <v>25</v>
      </c>
      <c r="Q43" s="108">
        <v>74</v>
      </c>
      <c r="R43" s="80"/>
      <c r="S43" s="72">
        <v>0</v>
      </c>
      <c r="T43" s="82">
        <f t="shared" si="1"/>
        <v>0</v>
      </c>
      <c r="U43" s="84">
        <v>0</v>
      </c>
    </row>
    <row r="44" spans="1:21" ht="15.75" x14ac:dyDescent="0.25">
      <c r="A44" s="93" t="s">
        <v>1607</v>
      </c>
      <c r="B44" s="102" t="s">
        <v>1605</v>
      </c>
      <c r="C44" s="121">
        <f>SUMIF(BASE!$F$8:$F$999999,API!A44,BASE!$J$8:$J$999999)</f>
        <v>0</v>
      </c>
      <c r="D44" s="95">
        <f>SUMIF(BASE!$F$8:$F$999999,API!A44,BASE!$K$8:$K$999999)</f>
        <v>0</v>
      </c>
      <c r="E44" s="72">
        <f>SUMIF(BASE!$F$8:$F$999999,API!A44,BASE!$O$8:$O$999999)</f>
        <v>0</v>
      </c>
      <c r="F44" s="29">
        <f>SUMIF(BASE!$F$8:$F$999999,API!A44,BASE!$R$8:$R$999999)</f>
        <v>0</v>
      </c>
      <c r="G44" s="75">
        <f>SUMIF(BASE!$F$8:$F$999999,API!A44,BASE!$Q$8:$Q$999999)</f>
        <v>0</v>
      </c>
      <c r="H44" s="29">
        <f>SUMIF(BASE!$F$8:$F$999999,API!A44,BASE!$S$8:$S$999999)</f>
        <v>0</v>
      </c>
      <c r="I44" s="29">
        <f>SUMIF(BASE!$F$8:$F$999999,API!A44,BASE!$T$8:$T$999999)</f>
        <v>0</v>
      </c>
      <c r="J44" s="29">
        <f t="shared" ref="J44" si="5">K44+L44</f>
        <v>0</v>
      </c>
      <c r="K44" s="73">
        <f>SUMIF(CRC!$B$8:$B$62,API!A44,CRC!$E$8:$E$62)</f>
        <v>0</v>
      </c>
      <c r="L44" s="29">
        <f>SUMIF(CRC!$B$74:$B$99999,API!A44,CRC!$E$74:$E$99999)</f>
        <v>0</v>
      </c>
      <c r="M44" s="106" t="s">
        <v>1338</v>
      </c>
      <c r="N44" s="106" t="s">
        <v>1598</v>
      </c>
      <c r="O44" s="72">
        <v>200000</v>
      </c>
      <c r="P44" s="109">
        <v>25</v>
      </c>
      <c r="Q44" s="108">
        <v>74</v>
      </c>
      <c r="R44" s="80"/>
      <c r="S44" s="72">
        <v>0</v>
      </c>
      <c r="T44" s="82">
        <f t="shared" si="1"/>
        <v>0</v>
      </c>
      <c r="U44" s="84">
        <v>0</v>
      </c>
    </row>
    <row r="45" spans="1:21" ht="15.75" x14ac:dyDescent="0.25">
      <c r="A45" s="93" t="s">
        <v>1585</v>
      </c>
      <c r="B45" s="102" t="s">
        <v>1600</v>
      </c>
      <c r="C45" s="121">
        <f>SUMIF(BASE!$F$8:$F$999999,API!A45,BASE!$J$8:$J$999999)</f>
        <v>0</v>
      </c>
      <c r="D45" s="95">
        <f>SUMIF(BASE!$F$8:$F$999999,API!A45,BASE!$K$8:$K$999999)</f>
        <v>0</v>
      </c>
      <c r="E45" s="72">
        <f>SUMIF(BASE!$F$8:$F$999999,API!A45,BASE!$O$8:$O$999999)</f>
        <v>0</v>
      </c>
      <c r="F45" s="29">
        <f>SUMIF(BASE!$F$8:$F$999999,API!A45,BASE!$R$8:$R$999999)</f>
        <v>0</v>
      </c>
      <c r="G45" s="75">
        <f>SUMIF(BASE!$F$8:$F$999999,API!A45,BASE!$Q$8:$Q$999999)</f>
        <v>0</v>
      </c>
      <c r="H45" s="29">
        <f>SUMIF(BASE!$F$8:$F$999999,API!A45,BASE!$S$8:$S$999999)</f>
        <v>0</v>
      </c>
      <c r="I45" s="29">
        <f>SUMIF(BASE!$F$8:$F$999999,API!A45,BASE!$T$8:$T$999999)</f>
        <v>0</v>
      </c>
      <c r="J45" s="29">
        <f t="shared" si="0"/>
        <v>0</v>
      </c>
      <c r="K45" s="73">
        <f>SUMIF(CRC!$B$8:$B$62,API!A45,CRC!$E$8:$E$62)</f>
        <v>0</v>
      </c>
      <c r="L45" s="29">
        <f>SUMIF(CRC!$B$74:$B$99999,API!A45,CRC!$E$74:$E$99999)</f>
        <v>0</v>
      </c>
      <c r="M45" s="106" t="s">
        <v>1338</v>
      </c>
      <c r="N45" s="106" t="s">
        <v>1598</v>
      </c>
      <c r="O45" s="72">
        <v>500000</v>
      </c>
      <c r="P45" s="109">
        <v>25</v>
      </c>
      <c r="Q45" s="108">
        <v>74</v>
      </c>
      <c r="R45" s="80" t="s">
        <v>1338</v>
      </c>
      <c r="S45" s="72">
        <v>0</v>
      </c>
      <c r="T45" s="82">
        <f t="shared" si="1"/>
        <v>0</v>
      </c>
      <c r="U45" s="84">
        <f>SUMIF(BASE!$W$8:$W$999999,API!A45,BASE!$U$8:$U$999999)</f>
        <v>0</v>
      </c>
    </row>
    <row r="46" spans="1:21" ht="15.75" x14ac:dyDescent="0.25">
      <c r="A46" s="93" t="s">
        <v>1586</v>
      </c>
      <c r="B46" s="102" t="s">
        <v>1602</v>
      </c>
      <c r="C46" s="121">
        <f>SUMIF(BASE!$F$8:$F$999999,API!A46,BASE!$J$8:$J$999999)</f>
        <v>0</v>
      </c>
      <c r="D46" s="95">
        <f>SUMIF(BASE!$F$8:$F$999999,API!A46,BASE!$K$8:$K$999999)</f>
        <v>0</v>
      </c>
      <c r="E46" s="72">
        <f>SUMIF(BASE!$F$8:$F$999999,API!A46,BASE!$O$8:$O$999999)</f>
        <v>0</v>
      </c>
      <c r="F46" s="29">
        <f>SUMIF(BASE!$F$8:$F$999999,API!A46,BASE!$R$8:$R$999999)</f>
        <v>0</v>
      </c>
      <c r="G46" s="75">
        <f>SUMIF(BASE!$F$8:$F$999999,API!A46,BASE!$Q$8:$Q$999999)</f>
        <v>0</v>
      </c>
      <c r="H46" s="29">
        <f>SUMIF(BASE!$F$8:$F$999999,API!A46,BASE!$S$8:$S$999999)</f>
        <v>0</v>
      </c>
      <c r="I46" s="29">
        <f>SUMIF(BASE!$F$8:$F$999999,API!A46,BASE!$T$8:$T$999999)</f>
        <v>0</v>
      </c>
      <c r="J46" s="29">
        <f t="shared" si="0"/>
        <v>0</v>
      </c>
      <c r="K46" s="73">
        <f>SUMIF(CRC!$B$8:$B$62,API!A46,CRC!$E$8:$E$62)</f>
        <v>0</v>
      </c>
      <c r="L46" s="29">
        <f>SUMIF(CRC!$B$74:$B$99999,API!A46,CRC!$E$74:$E$99999)</f>
        <v>0</v>
      </c>
      <c r="M46" s="106" t="s">
        <v>1354</v>
      </c>
      <c r="N46" s="106" t="s">
        <v>1599</v>
      </c>
      <c r="O46" s="72">
        <v>300000</v>
      </c>
      <c r="P46" s="109">
        <v>42</v>
      </c>
      <c r="Q46" s="109">
        <v>48</v>
      </c>
      <c r="R46" s="80" t="s">
        <v>1338</v>
      </c>
      <c r="S46" s="72">
        <v>0</v>
      </c>
      <c r="T46" s="82">
        <f t="shared" si="1"/>
        <v>0</v>
      </c>
      <c r="U46" s="84">
        <f>SUMIF(BASE!$W$8:$W$999999,API!A46,BASE!$U$8:$U$999999)</f>
        <v>0</v>
      </c>
    </row>
    <row r="47" spans="1:21" ht="15.75" x14ac:dyDescent="0.25">
      <c r="A47" s="93" t="s">
        <v>1414</v>
      </c>
      <c r="B47" s="102" t="s">
        <v>1604</v>
      </c>
      <c r="C47" s="121">
        <f>SUMIF(BASE!$F$8:$F$999999,API!A47,BASE!$J$8:$J$999999)</f>
        <v>0</v>
      </c>
      <c r="D47" s="95">
        <f>SUMIF(BASE!$F$8:$F$999999,API!A47,BASE!$K$8:$K$999999)</f>
        <v>0</v>
      </c>
      <c r="E47" s="72">
        <f>SUMIF(BASE!$F$8:$F$999999,API!A47,BASE!$O$8:$O$999999)</f>
        <v>0</v>
      </c>
      <c r="F47" s="29">
        <f>SUMIF(BASE!$F$8:$F$999999,API!A47,BASE!$R$8:$R$999999)</f>
        <v>0</v>
      </c>
      <c r="G47" s="75">
        <f>SUMIF(BASE!$F$8:$F$999999,API!A47,BASE!$Q$8:$Q$999999)</f>
        <v>0</v>
      </c>
      <c r="H47" s="29">
        <f>SUMIF(BASE!$F$8:$F$999999,API!A47,BASE!$S$8:$S$999999)</f>
        <v>0</v>
      </c>
      <c r="I47" s="29">
        <f>SUMIF(BASE!$F$8:$F$999999,API!A47,BASE!$T$8:$T$999999)</f>
        <v>0</v>
      </c>
      <c r="J47" s="29">
        <f t="shared" si="0"/>
        <v>649312.62440000009</v>
      </c>
      <c r="K47" s="73">
        <f>SUMIF(CRC!$B$8:$B$62,API!A47,CRC!$E$8:$E$62)</f>
        <v>647675.08440000005</v>
      </c>
      <c r="L47" s="29">
        <f>SUMIF(CRC!$B$74:$B$99999,API!A47,CRC!$E$74:$E$99999)</f>
        <v>1637.54</v>
      </c>
      <c r="M47" s="106" t="s">
        <v>1338</v>
      </c>
      <c r="N47" s="106" t="s">
        <v>1599</v>
      </c>
      <c r="O47" s="80" t="s">
        <v>1338</v>
      </c>
      <c r="P47" s="109">
        <v>42</v>
      </c>
      <c r="Q47" s="109">
        <v>48</v>
      </c>
      <c r="R47" s="80" t="s">
        <v>1338</v>
      </c>
      <c r="S47" s="72">
        <v>0</v>
      </c>
      <c r="T47" s="82">
        <f t="shared" si="1"/>
        <v>0</v>
      </c>
      <c r="U47" s="84">
        <f>SUMIF(BASE!$W$8:$W$999999,API!A47,BASE!$U$8:$U$999999)</f>
        <v>0</v>
      </c>
    </row>
    <row r="48" spans="1:21" ht="15.75" x14ac:dyDescent="0.25">
      <c r="A48" s="93" t="s">
        <v>1421</v>
      </c>
      <c r="B48" s="102" t="s">
        <v>1602</v>
      </c>
      <c r="C48" s="121">
        <f>SUMIF(BASE!$F$8:$F$999999,API!A48,BASE!$J$8:$J$999999)</f>
        <v>0</v>
      </c>
      <c r="D48" s="95">
        <f>SUMIF(BASE!$F$8:$F$999999,API!A48,BASE!$K$8:$K$999999)</f>
        <v>0</v>
      </c>
      <c r="E48" s="72">
        <f>SUMIF(BASE!$F$8:$F$999999,API!A48,BASE!$O$8:$O$999999)</f>
        <v>0</v>
      </c>
      <c r="F48" s="29">
        <f>SUMIF(BASE!$F$8:$F$999999,API!A48,BASE!$R$8:$R$999999)</f>
        <v>0</v>
      </c>
      <c r="G48" s="75">
        <f>SUMIF(BASE!$F$8:$F$999999,API!A48,BASE!$Q$8:$Q$999999)</f>
        <v>0</v>
      </c>
      <c r="H48" s="29">
        <f>SUMIF(BASE!$F$8:$F$999999,API!A48,BASE!$S$8:$S$999999)</f>
        <v>0</v>
      </c>
      <c r="I48" s="29">
        <f>SUMIF(BASE!$F$8:$F$999999,API!A48,BASE!$T$8:$T$999999)</f>
        <v>0</v>
      </c>
      <c r="J48" s="29">
        <f t="shared" si="0"/>
        <v>-13135.499999999985</v>
      </c>
      <c r="K48" s="73">
        <f>SUMIF(CRC!$B$8:$B$62,API!A48,CRC!$E$8:$E$62)</f>
        <v>0</v>
      </c>
      <c r="L48" s="29">
        <f>SUMIF(CRC!$B$74:$B$99999,API!A48,CRC!$E$74:$E$99999)</f>
        <v>-13135.499999999985</v>
      </c>
      <c r="M48" s="106" t="s">
        <v>1354</v>
      </c>
      <c r="N48" s="106" t="s">
        <v>1599</v>
      </c>
      <c r="O48" s="72">
        <v>25000</v>
      </c>
      <c r="P48" s="109">
        <v>42</v>
      </c>
      <c r="Q48" s="109">
        <v>48</v>
      </c>
      <c r="R48" s="80" t="s">
        <v>1338</v>
      </c>
      <c r="S48" s="72">
        <v>0</v>
      </c>
      <c r="T48" s="82">
        <f t="shared" si="1"/>
        <v>0</v>
      </c>
      <c r="U48" s="84">
        <f>SUMIF(BASE!$W$8:$W$999999,API!A48,BASE!$U$8:$U$999999)</f>
        <v>0</v>
      </c>
    </row>
    <row r="49" spans="1:21" ht="15.75" x14ac:dyDescent="0.25">
      <c r="A49" s="93" t="s">
        <v>58</v>
      </c>
      <c r="B49" s="102" t="s">
        <v>1601</v>
      </c>
      <c r="C49" s="121">
        <f>SUMIF(BASE!$F$8:$F$999999,API!A49,BASE!$J$8:$J$999999)</f>
        <v>0</v>
      </c>
      <c r="D49" s="95">
        <f>SUMIF(BASE!$F$8:$F$999999,API!A49,BASE!$K$8:$K$999999)</f>
        <v>0</v>
      </c>
      <c r="E49" s="72">
        <f>SUMIF(BASE!$F$8:$F$999999,API!A49,BASE!$O$8:$O$999999)</f>
        <v>0</v>
      </c>
      <c r="F49" s="29">
        <f>SUMIF(BASE!$F$8:$F$999999,API!A49,BASE!$R$8:$R$999999)</f>
        <v>0</v>
      </c>
      <c r="G49" s="75">
        <f>SUMIF(BASE!$F$8:$F$999999,API!A49,BASE!$Q$8:$Q$999999)</f>
        <v>0</v>
      </c>
      <c r="H49" s="29">
        <f>SUMIF(BASE!$F$8:$F$999999,API!A49,BASE!$S$8:$S$999999)</f>
        <v>0</v>
      </c>
      <c r="I49" s="29">
        <f>SUMIF(BASE!$F$8:$F$999999,API!A49,BASE!$T$8:$T$999999)</f>
        <v>0</v>
      </c>
      <c r="J49" s="29">
        <f t="shared" si="0"/>
        <v>345945.1440000002</v>
      </c>
      <c r="K49" s="73">
        <f>SUMIF(CRC!$B$8:$B$62,API!A49,CRC!$E$8:$E$62)</f>
        <v>345945.1440000002</v>
      </c>
      <c r="L49" s="29">
        <f>SUMIF(CRC!$B$74:$B$99999,API!A49,CRC!$E$74:$E$99999)</f>
        <v>0</v>
      </c>
      <c r="M49" s="106" t="s">
        <v>1357</v>
      </c>
      <c r="N49" s="106" t="s">
        <v>1598</v>
      </c>
      <c r="O49" s="80" t="s">
        <v>1338</v>
      </c>
      <c r="P49" s="109">
        <v>25</v>
      </c>
      <c r="Q49" s="108">
        <v>74</v>
      </c>
      <c r="R49" s="80" t="s">
        <v>1338</v>
      </c>
      <c r="S49" s="72">
        <v>0</v>
      </c>
      <c r="T49" s="82">
        <f t="shared" si="1"/>
        <v>0</v>
      </c>
      <c r="U49" s="84">
        <f>SUMIF(BASE!$W$8:$W$999999,API!A49,BASE!$U$8:$U$999999)</f>
        <v>42148.82</v>
      </c>
    </row>
    <row r="50" spans="1:21" ht="15.75" x14ac:dyDescent="0.25">
      <c r="A50" s="93" t="s">
        <v>1587</v>
      </c>
      <c r="B50" s="102" t="s">
        <v>1338</v>
      </c>
      <c r="C50" s="121">
        <f>SUMIF(BASE!$F$8:$F$999999,API!A50,BASE!$J$8:$J$999999)</f>
        <v>0</v>
      </c>
      <c r="D50" s="95">
        <f>SUMIF(BASE!$F$8:$F$999999,API!A50,BASE!$K$8:$K$999999)</f>
        <v>0</v>
      </c>
      <c r="E50" s="72">
        <f>SUMIF(BASE!$F$8:$F$999999,API!A50,BASE!$O$8:$O$999999)</f>
        <v>0</v>
      </c>
      <c r="F50" s="29">
        <f>SUMIF(BASE!$F$8:$F$999999,API!A50,BASE!$R$8:$R$999999)</f>
        <v>0</v>
      </c>
      <c r="G50" s="75">
        <f>SUMIF(BASE!$F$8:$F$999999,API!A50,BASE!$Q$8:$Q$999999)</f>
        <v>0</v>
      </c>
      <c r="H50" s="29">
        <f>SUMIF(BASE!$F$8:$F$999999,API!A50,BASE!$S$8:$S$999999)</f>
        <v>0</v>
      </c>
      <c r="I50" s="29">
        <f>SUMIF(BASE!$F$8:$F$999999,API!A50,BASE!$T$8:$T$999999)</f>
        <v>0</v>
      </c>
      <c r="J50" s="29">
        <f t="shared" si="0"/>
        <v>0</v>
      </c>
      <c r="K50" s="73">
        <f>SUMIF(CRC!$B$8:$B$62,API!A50,CRC!$E$8:$E$62)</f>
        <v>0</v>
      </c>
      <c r="L50" s="29">
        <f>SUMIF(CRC!$B$74:$B$99999,API!A50,CRC!$E$74:$E$99999)</f>
        <v>0</v>
      </c>
      <c r="M50" s="106" t="s">
        <v>1338</v>
      </c>
      <c r="N50" s="106" t="s">
        <v>1598</v>
      </c>
      <c r="O50" s="80" t="s">
        <v>1338</v>
      </c>
      <c r="P50" s="109">
        <v>25</v>
      </c>
      <c r="Q50" s="108">
        <v>74</v>
      </c>
      <c r="R50" s="80" t="s">
        <v>1338</v>
      </c>
      <c r="S50" s="72">
        <v>0</v>
      </c>
      <c r="T50" s="82">
        <f t="shared" si="1"/>
        <v>0</v>
      </c>
      <c r="U50" s="84">
        <f>SUMIF(BASE!$W$8:$W$999999,API!A50,BASE!$U$8:$U$999999)</f>
        <v>0</v>
      </c>
    </row>
    <row r="51" spans="1:21" ht="15.75" x14ac:dyDescent="0.25">
      <c r="A51" s="93" t="s">
        <v>1424</v>
      </c>
      <c r="B51" s="102" t="s">
        <v>1602</v>
      </c>
      <c r="C51" s="121">
        <f>SUMIF(BASE!$F$8:$F$999999,API!A51,BASE!$J$8:$J$999999)</f>
        <v>0</v>
      </c>
      <c r="D51" s="95">
        <f>SUMIF(BASE!$F$8:$F$999999,API!A51,BASE!$K$8:$K$999999)</f>
        <v>0</v>
      </c>
      <c r="E51" s="72">
        <f>SUMIF(BASE!$F$8:$F$999999,API!A51,BASE!$O$8:$O$999999)</f>
        <v>0</v>
      </c>
      <c r="F51" s="29">
        <f>SUMIF(BASE!$F$8:$F$999999,API!A51,BASE!$R$8:$R$999999)</f>
        <v>0</v>
      </c>
      <c r="G51" s="75">
        <f>SUMIF(BASE!$F$8:$F$999999,API!A51,BASE!$Q$8:$Q$999999)</f>
        <v>0</v>
      </c>
      <c r="H51" s="29">
        <f>SUMIF(BASE!$F$8:$F$999999,API!A51,BASE!$S$8:$S$999999)</f>
        <v>0</v>
      </c>
      <c r="I51" s="29">
        <f>SUMIF(BASE!$F$8:$F$999999,API!A51,BASE!$T$8:$T$999999)</f>
        <v>0</v>
      </c>
      <c r="J51" s="29">
        <f t="shared" si="0"/>
        <v>40068.003999999957</v>
      </c>
      <c r="K51" s="73">
        <f>SUMIF(CRC!$B$8:$B$62,API!A51,CRC!$E$8:$E$62)</f>
        <v>40068.003999999957</v>
      </c>
      <c r="L51" s="29">
        <f>SUMIF(CRC!$B$74:$B$99999,API!A51,CRC!$E$74:$E$99999)</f>
        <v>0</v>
      </c>
      <c r="M51" s="106" t="s">
        <v>1338</v>
      </c>
      <c r="N51" s="106" t="s">
        <v>1599</v>
      </c>
      <c r="O51" s="72">
        <v>40000</v>
      </c>
      <c r="P51" s="109">
        <v>42</v>
      </c>
      <c r="Q51" s="109">
        <v>48</v>
      </c>
      <c r="R51" s="80" t="s">
        <v>1338</v>
      </c>
      <c r="S51" s="72">
        <v>0</v>
      </c>
      <c r="T51" s="82">
        <f t="shared" si="1"/>
        <v>0</v>
      </c>
      <c r="U51" s="84">
        <f>SUMIF(BASE!$W$8:$W$999999,API!A51,BASE!$U$8:$U$999999)</f>
        <v>0</v>
      </c>
    </row>
    <row r="52" spans="1:21" ht="15.75" x14ac:dyDescent="0.25">
      <c r="A52" s="93" t="s">
        <v>1588</v>
      </c>
      <c r="B52" s="102" t="s">
        <v>1600</v>
      </c>
      <c r="C52" s="121">
        <f>SUMIF(BASE!$F$8:$F$999999,API!A52,BASE!$J$8:$J$999999)</f>
        <v>0</v>
      </c>
      <c r="D52" s="95">
        <f>SUMIF(BASE!$F$8:$F$999999,API!A52,BASE!$K$8:$K$999999)</f>
        <v>0</v>
      </c>
      <c r="E52" s="72">
        <f>SUMIF(BASE!$F$8:$F$999999,API!A52,BASE!$O$8:$O$999999)</f>
        <v>0</v>
      </c>
      <c r="F52" s="29">
        <f>SUMIF(BASE!$F$8:$F$999999,API!A52,BASE!$R$8:$R$999999)</f>
        <v>0</v>
      </c>
      <c r="G52" s="75">
        <f>SUMIF(BASE!$F$8:$F$999999,API!A52,BASE!$Q$8:$Q$999999)</f>
        <v>0</v>
      </c>
      <c r="H52" s="29">
        <f>SUMIF(BASE!$F$8:$F$999999,API!A52,BASE!$S$8:$S$999999)</f>
        <v>0</v>
      </c>
      <c r="I52" s="29">
        <f>SUMIF(BASE!$F$8:$F$999999,API!A52,BASE!$T$8:$T$999999)</f>
        <v>0</v>
      </c>
      <c r="J52" s="29">
        <f t="shared" si="0"/>
        <v>0</v>
      </c>
      <c r="K52" s="73">
        <f>SUMIF(CRC!$B$8:$B$62,API!A52,CRC!$E$8:$E$62)</f>
        <v>0</v>
      </c>
      <c r="L52" s="29">
        <f>SUMIF(CRC!$B$74:$B$99999,API!A52,CRC!$E$74:$E$99999)</f>
        <v>0</v>
      </c>
      <c r="M52" s="106" t="s">
        <v>1357</v>
      </c>
      <c r="N52" s="106" t="s">
        <v>1599</v>
      </c>
      <c r="O52" s="72">
        <v>250000</v>
      </c>
      <c r="P52" s="109">
        <v>42</v>
      </c>
      <c r="Q52" s="109">
        <v>48</v>
      </c>
      <c r="R52" s="80" t="s">
        <v>1338</v>
      </c>
      <c r="S52" s="72">
        <v>0</v>
      </c>
      <c r="T52" s="82">
        <f t="shared" si="1"/>
        <v>0</v>
      </c>
      <c r="U52" s="84">
        <f>SUMIF(BASE!$W$8:$W$999999,API!A52,BASE!$U$8:$U$999999)</f>
        <v>0</v>
      </c>
    </row>
    <row r="53" spans="1:21" ht="15.75" x14ac:dyDescent="0.25">
      <c r="A53" s="93" t="s">
        <v>65</v>
      </c>
      <c r="B53" s="102" t="s">
        <v>1601</v>
      </c>
      <c r="C53" s="121">
        <f>SUMIF(BASE!$F$8:$F$999999,API!A53,BASE!$J$8:$J$999999)</f>
        <v>35.08</v>
      </c>
      <c r="D53" s="95">
        <f>SUMIF(BASE!$F$8:$F$999999,API!A53,BASE!$K$8:$K$999999)</f>
        <v>22</v>
      </c>
      <c r="E53" s="72">
        <f>SUMIF(BASE!$F$8:$F$999999,API!A53,BASE!$O$8:$O$999999)</f>
        <v>550</v>
      </c>
      <c r="F53" s="29">
        <f>SUMIF(BASE!$F$8:$F$999999,API!A53,BASE!$R$8:$R$999999)</f>
        <v>550</v>
      </c>
      <c r="G53" s="75">
        <f>SUMIF(BASE!$F$8:$F$999999,API!A53,BASE!$Q$8:$Q$999999)</f>
        <v>0</v>
      </c>
      <c r="H53" s="29">
        <f>SUMIF(BASE!$F$8:$F$999999,API!A53,BASE!$S$8:$S$999999)</f>
        <v>385</v>
      </c>
      <c r="I53" s="29">
        <f>SUMIF(BASE!$F$8:$F$999999,API!A53,BASE!$T$8:$T$999999)</f>
        <v>165</v>
      </c>
      <c r="J53" s="29">
        <f t="shared" si="0"/>
        <v>0</v>
      </c>
      <c r="K53" s="73">
        <f>SUMIF(CRC!$B$8:$B$62,API!A53,CRC!$E$8:$E$62)</f>
        <v>0</v>
      </c>
      <c r="L53" s="29">
        <f>SUMIF(CRC!$B$74:$B$99999,API!A53,CRC!$E$74:$E$99999)</f>
        <v>0</v>
      </c>
      <c r="M53" s="106" t="s">
        <v>1357</v>
      </c>
      <c r="N53" s="106" t="s">
        <v>1598</v>
      </c>
      <c r="O53" s="80" t="s">
        <v>1338</v>
      </c>
      <c r="P53" s="109">
        <v>25</v>
      </c>
      <c r="Q53" s="108">
        <v>74</v>
      </c>
      <c r="R53" s="80" t="s">
        <v>1338</v>
      </c>
      <c r="S53" s="72">
        <v>0</v>
      </c>
      <c r="T53" s="82">
        <f t="shared" si="1"/>
        <v>0</v>
      </c>
      <c r="U53" s="84">
        <f>SUMIF(BASE!$W$8:$W$999999,API!A53,BASE!$U$8:$U$999999)</f>
        <v>1244.8799999999999</v>
      </c>
    </row>
    <row r="54" spans="1:21" ht="15.75" x14ac:dyDescent="0.25">
      <c r="A54" s="93" t="s">
        <v>1393</v>
      </c>
      <c r="B54" s="102" t="s">
        <v>1602</v>
      </c>
      <c r="C54" s="121">
        <f>SUMIF(BASE!$F$8:$F$999999,API!A54,BASE!$J$8:$J$999999)</f>
        <v>0</v>
      </c>
      <c r="D54" s="95">
        <f>SUMIF(BASE!$F$8:$F$999999,API!A54,BASE!$K$8:$K$999999)</f>
        <v>0</v>
      </c>
      <c r="E54" s="72">
        <f>SUMIF(BASE!$F$8:$F$999999,API!A54,BASE!$O$8:$O$999999)</f>
        <v>0</v>
      </c>
      <c r="F54" s="29">
        <f>SUMIF(BASE!$F$8:$F$999999,API!A54,BASE!$R$8:$R$999999)</f>
        <v>0</v>
      </c>
      <c r="G54" s="75">
        <f>SUMIF(BASE!$F$8:$F$999999,API!A54,BASE!$Q$8:$Q$999999)</f>
        <v>0</v>
      </c>
      <c r="H54" s="29">
        <f>SUMIF(BASE!$F$8:$F$999999,API!A54,BASE!$S$8:$S$999999)</f>
        <v>0</v>
      </c>
      <c r="I54" s="29">
        <f>SUMIF(BASE!$F$8:$F$999999,API!A54,BASE!$T$8:$T$999999)</f>
        <v>0</v>
      </c>
      <c r="J54" s="29">
        <f t="shared" si="0"/>
        <v>-130</v>
      </c>
      <c r="K54" s="73">
        <f>SUMIF(CRC!$B$8:$B$62,API!A54,CRC!$E$8:$E$62)</f>
        <v>0</v>
      </c>
      <c r="L54" s="29">
        <f>SUMIF(CRC!$B$74:$B$99999,API!A54,CRC!$E$74:$E$99999)</f>
        <v>-130</v>
      </c>
      <c r="M54" s="106" t="s">
        <v>1354</v>
      </c>
      <c r="N54" s="106" t="s">
        <v>1598</v>
      </c>
      <c r="O54" s="72">
        <v>400000</v>
      </c>
      <c r="P54" s="109">
        <v>25</v>
      </c>
      <c r="Q54" s="108">
        <v>74</v>
      </c>
      <c r="R54" s="80" t="s">
        <v>1338</v>
      </c>
      <c r="S54" s="72">
        <v>0</v>
      </c>
      <c r="T54" s="82">
        <f t="shared" si="1"/>
        <v>0</v>
      </c>
      <c r="U54" s="84">
        <f>SUMIF(BASE!$W$8:$W$999999,API!A54,BASE!$U$8:$U$999999)</f>
        <v>0</v>
      </c>
    </row>
    <row r="55" spans="1:21" ht="15.75" x14ac:dyDescent="0.25">
      <c r="A55" s="93" t="s">
        <v>1396</v>
      </c>
      <c r="B55" s="102" t="s">
        <v>1601</v>
      </c>
      <c r="C55" s="121">
        <f>SUMIF(BASE!$F$8:$F$999999,API!A55,BASE!$J$8:$J$999999)</f>
        <v>0</v>
      </c>
      <c r="D55" s="95">
        <f>SUMIF(BASE!$F$8:$F$999999,API!A55,BASE!$K$8:$K$999999)</f>
        <v>0</v>
      </c>
      <c r="E55" s="72">
        <f>SUMIF(BASE!$F$8:$F$999999,API!A55,BASE!$O$8:$O$999999)</f>
        <v>0</v>
      </c>
      <c r="F55" s="29">
        <f>SUMIF(BASE!$F$8:$F$999999,API!A55,BASE!$R$8:$R$999999)</f>
        <v>0</v>
      </c>
      <c r="G55" s="75">
        <f>SUMIF(BASE!$F$8:$F$999999,API!A55,BASE!$Q$8:$Q$999999)</f>
        <v>0</v>
      </c>
      <c r="H55" s="29">
        <f>SUMIF(BASE!$F$8:$F$999999,API!A55,BASE!$S$8:$S$999999)</f>
        <v>0</v>
      </c>
      <c r="I55" s="29">
        <f>SUMIF(BASE!$F$8:$F$999999,API!A55,BASE!$T$8:$T$999999)</f>
        <v>0</v>
      </c>
      <c r="J55" s="29">
        <f t="shared" si="0"/>
        <v>703427.4299999997</v>
      </c>
      <c r="K55" s="73">
        <f>SUMIF(CRC!$B$8:$B$62,API!A55,CRC!$E$8:$E$62)</f>
        <v>0</v>
      </c>
      <c r="L55" s="29">
        <f>SUMIF(CRC!$B$74:$B$99999,API!A55,CRC!$E$74:$E$99999)</f>
        <v>703427.4299999997</v>
      </c>
      <c r="M55" s="106" t="s">
        <v>1357</v>
      </c>
      <c r="N55" s="106" t="s">
        <v>1598</v>
      </c>
      <c r="O55" s="80" t="s">
        <v>1338</v>
      </c>
      <c r="P55" s="109">
        <v>25</v>
      </c>
      <c r="Q55" s="108">
        <v>74</v>
      </c>
      <c r="R55" s="80" t="s">
        <v>1338</v>
      </c>
      <c r="S55" s="72">
        <v>0</v>
      </c>
      <c r="T55" s="82">
        <f t="shared" si="1"/>
        <v>0</v>
      </c>
      <c r="U55" s="84">
        <f>SUMIF(BASE!$W$8:$W$999999,API!A55,BASE!$U$8:$U$999999)</f>
        <v>0</v>
      </c>
    </row>
    <row r="56" spans="1:21" ht="15.75" x14ac:dyDescent="0.25">
      <c r="A56" s="93" t="s">
        <v>1589</v>
      </c>
      <c r="B56" s="102" t="s">
        <v>1338</v>
      </c>
      <c r="C56" s="121">
        <f>SUMIF(BASE!$F$8:$F$999999,API!A56,BASE!$J$8:$J$999999)</f>
        <v>0</v>
      </c>
      <c r="D56" s="95">
        <f>SUMIF(BASE!$F$8:$F$999999,API!A56,BASE!$K$8:$K$999999)</f>
        <v>0</v>
      </c>
      <c r="E56" s="72">
        <f>SUMIF(BASE!$F$8:$F$999999,API!A56,BASE!$O$8:$O$999999)</f>
        <v>0</v>
      </c>
      <c r="F56" s="29">
        <f>SUMIF(BASE!$F$8:$F$999999,API!A56,BASE!$R$8:$R$999999)</f>
        <v>0</v>
      </c>
      <c r="G56" s="75">
        <f>SUMIF(BASE!$F$8:$F$999999,API!A56,BASE!$Q$8:$Q$999999)</f>
        <v>0</v>
      </c>
      <c r="H56" s="29">
        <f>SUMIF(BASE!$F$8:$F$999999,API!A56,BASE!$S$8:$S$999999)</f>
        <v>0</v>
      </c>
      <c r="I56" s="29">
        <f>SUMIF(BASE!$F$8:$F$999999,API!A56,BASE!$T$8:$T$999999)</f>
        <v>0</v>
      </c>
      <c r="J56" s="29">
        <f t="shared" si="0"/>
        <v>0</v>
      </c>
      <c r="K56" s="73">
        <f>SUMIF(CRC!$B$8:$B$62,API!A56,CRC!$E$8:$E$62)</f>
        <v>0</v>
      </c>
      <c r="L56" s="29">
        <f>SUMIF(CRC!$B$74:$B$99999,API!A56,CRC!$E$74:$E$99999)</f>
        <v>0</v>
      </c>
      <c r="M56" s="106" t="s">
        <v>1338</v>
      </c>
      <c r="N56" s="106" t="s">
        <v>1338</v>
      </c>
      <c r="O56" s="80" t="s">
        <v>1338</v>
      </c>
      <c r="P56" s="109">
        <v>0</v>
      </c>
      <c r="Q56" s="108">
        <v>0</v>
      </c>
      <c r="R56" s="80" t="s">
        <v>1338</v>
      </c>
      <c r="S56" s="72">
        <v>0</v>
      </c>
      <c r="T56" s="82" t="s">
        <v>1608</v>
      </c>
      <c r="U56" s="84">
        <f>SUMIF(BASE!$W$8:$W$999999,API!A56,BASE!$U$8:$U$999999)</f>
        <v>0</v>
      </c>
    </row>
    <row r="57" spans="1:21" ht="15.75" x14ac:dyDescent="0.25">
      <c r="A57" s="93" t="s">
        <v>37</v>
      </c>
      <c r="B57" s="102" t="s">
        <v>1602</v>
      </c>
      <c r="C57" s="121">
        <f>SUMIF(BASE!$F$8:$F$999999,API!A57,BASE!$J$8:$J$999999)</f>
        <v>3472.1800000000003</v>
      </c>
      <c r="D57" s="95">
        <f>SUMIF(BASE!$F$8:$F$999999,API!A57,BASE!$K$8:$K$999999)</f>
        <v>2175</v>
      </c>
      <c r="E57" s="72">
        <f>SUMIF(BASE!$F$8:$F$999999,API!A57,BASE!$O$8:$O$999999)</f>
        <v>155409.97999999998</v>
      </c>
      <c r="F57" s="29">
        <f>SUMIF(BASE!$F$8:$F$999999,API!A57,BASE!$R$8:$R$999999)</f>
        <v>155409.97999999998</v>
      </c>
      <c r="G57" s="75">
        <f>SUMIF(BASE!$F$8:$F$999999,API!A57,BASE!$Q$8:$Q$999999)</f>
        <v>0</v>
      </c>
      <c r="H57" s="29">
        <f>SUMIF(BASE!$F$8:$F$999999,API!A57,BASE!$S$8:$S$999999)</f>
        <v>155409.97999999998</v>
      </c>
      <c r="I57" s="29">
        <f>SUMIF(BASE!$F$8:$F$999999,API!A57,BASE!$T$8:$T$999999)</f>
        <v>0</v>
      </c>
      <c r="J57" s="29">
        <f t="shared" si="0"/>
        <v>0</v>
      </c>
      <c r="K57" s="73">
        <f>SUMIF(CRC!$B$8:$B$62,API!A57,CRC!$E$8:$E$62)</f>
        <v>0</v>
      </c>
      <c r="L57" s="29">
        <f>SUMIF(CRC!$B$74:$B$99999,API!A57,CRC!$E$74:$E$99999)</f>
        <v>0</v>
      </c>
      <c r="M57" s="106" t="s">
        <v>1357</v>
      </c>
      <c r="N57" s="106" t="s">
        <v>1599</v>
      </c>
      <c r="O57" s="72">
        <v>600000</v>
      </c>
      <c r="P57" s="109">
        <v>42</v>
      </c>
      <c r="Q57" s="109">
        <v>48</v>
      </c>
      <c r="R57" s="72">
        <v>150000</v>
      </c>
      <c r="S57" s="30">
        <f>R57-E57</f>
        <v>-5409.9799999999814</v>
      </c>
      <c r="T57" s="82">
        <f t="shared" si="1"/>
        <v>-2.6835218253968161</v>
      </c>
      <c r="U57" s="84">
        <f>SUMIF(BASE!$W$8:$W$999999,API!A57,BASE!$U$8:$U$999999)</f>
        <v>0</v>
      </c>
    </row>
    <row r="58" spans="1:21" ht="15.75" x14ac:dyDescent="0.25">
      <c r="A58" s="93" t="s">
        <v>1590</v>
      </c>
      <c r="B58" s="102" t="s">
        <v>1605</v>
      </c>
      <c r="C58" s="121">
        <f>SUMIF(BASE!$F$8:$F$999999,API!A58,BASE!$J$8:$J$999999)</f>
        <v>0</v>
      </c>
      <c r="D58" s="95">
        <f>SUMIF(BASE!$F$8:$F$999999,API!A58,BASE!$K$8:$K$999999)</f>
        <v>0</v>
      </c>
      <c r="E58" s="72">
        <f>SUMIF(BASE!$F$8:$F$999999,API!A58,BASE!$O$8:$O$999999)</f>
        <v>0</v>
      </c>
      <c r="F58" s="29">
        <f>SUMIF(BASE!$F$8:$F$999999,API!A58,BASE!$R$8:$R$999999)</f>
        <v>0</v>
      </c>
      <c r="G58" s="75">
        <f>SUMIF(BASE!$F$8:$F$999999,API!A58,BASE!$Q$8:$Q$999999)</f>
        <v>0</v>
      </c>
      <c r="H58" s="29">
        <f>SUMIF(BASE!$F$8:$F$999999,API!A58,BASE!$S$8:$S$999999)</f>
        <v>0</v>
      </c>
      <c r="I58" s="29">
        <f>SUMIF(BASE!$F$8:$F$999999,API!A58,BASE!$T$8:$T$999999)</f>
        <v>0</v>
      </c>
      <c r="J58" s="29">
        <f t="shared" si="0"/>
        <v>0</v>
      </c>
      <c r="K58" s="73">
        <f>SUMIF(CRC!$B$8:$B$62,API!A58,CRC!$E$8:$E$62)</f>
        <v>0</v>
      </c>
      <c r="L58" s="29">
        <f>SUMIF(CRC!$B$74:$B$99999,API!A58,CRC!$E$74:$E$99999)</f>
        <v>0</v>
      </c>
      <c r="M58" s="106" t="s">
        <v>1354</v>
      </c>
      <c r="N58" s="106" t="s">
        <v>1598</v>
      </c>
      <c r="O58" s="72">
        <v>172800</v>
      </c>
      <c r="P58" s="109">
        <v>25</v>
      </c>
      <c r="Q58" s="108">
        <v>74</v>
      </c>
      <c r="R58" s="80" t="s">
        <v>1338</v>
      </c>
      <c r="S58" s="72">
        <v>0</v>
      </c>
      <c r="T58" s="82">
        <f t="shared" si="1"/>
        <v>0</v>
      </c>
      <c r="U58" s="84">
        <f>SUMIF(BASE!$W$8:$W$999999,API!A58,BASE!$U$8:$U$999999)</f>
        <v>0</v>
      </c>
    </row>
    <row r="59" spans="1:21" ht="15.75" x14ac:dyDescent="0.25">
      <c r="A59" s="93" t="s">
        <v>1413</v>
      </c>
      <c r="B59" s="102" t="s">
        <v>1602</v>
      </c>
      <c r="C59" s="121">
        <f>SUMIF(BASE!$F$8:$F$999999,API!A59,BASE!$J$8:$J$999999)</f>
        <v>0</v>
      </c>
      <c r="D59" s="95">
        <f>SUMIF(BASE!$F$8:$F$999999,API!A59,BASE!$K$8:$K$999999)</f>
        <v>0</v>
      </c>
      <c r="E59" s="72">
        <f>SUMIF(BASE!$F$8:$F$999999,API!A59,BASE!$O$8:$O$999999)</f>
        <v>0</v>
      </c>
      <c r="F59" s="29">
        <f>SUMIF(BASE!$F$8:$F$999999,API!A59,BASE!$R$8:$R$999999)</f>
        <v>0</v>
      </c>
      <c r="G59" s="75">
        <f>SUMIF(BASE!$F$8:$F$999999,API!A59,BASE!$Q$8:$Q$999999)</f>
        <v>0</v>
      </c>
      <c r="H59" s="29">
        <f>SUMIF(BASE!$F$8:$F$999999,API!A59,BASE!$S$8:$S$999999)</f>
        <v>0</v>
      </c>
      <c r="I59" s="29">
        <f>SUMIF(BASE!$F$8:$F$999999,API!A59,BASE!$T$8:$T$999999)</f>
        <v>0</v>
      </c>
      <c r="J59" s="29">
        <f t="shared" si="0"/>
        <v>3080875.1551999999</v>
      </c>
      <c r="K59" s="73">
        <f>SUMIF(CRC!$B$8:$B$62,API!A59,CRC!$E$8:$E$62)</f>
        <v>3082322.1551999999</v>
      </c>
      <c r="L59" s="29">
        <f>SUMIF(CRC!$B$74:$B$99999,API!A59,CRC!$E$74:$E$99999)</f>
        <v>-1447</v>
      </c>
      <c r="M59" s="106" t="s">
        <v>1357</v>
      </c>
      <c r="N59" s="106" t="s">
        <v>1598</v>
      </c>
      <c r="O59" s="72">
        <v>400000</v>
      </c>
      <c r="P59" s="109">
        <v>25</v>
      </c>
      <c r="Q59" s="108">
        <v>74</v>
      </c>
      <c r="R59" s="80" t="s">
        <v>1338</v>
      </c>
      <c r="S59" s="72">
        <v>0</v>
      </c>
      <c r="T59" s="82">
        <f t="shared" si="1"/>
        <v>0</v>
      </c>
      <c r="U59" s="84">
        <f>SUMIF(BASE!$W$8:$W$999999,API!A59,BASE!$U$8:$U$999999)</f>
        <v>0</v>
      </c>
    </row>
    <row r="60" spans="1:21" ht="15.75" x14ac:dyDescent="0.25">
      <c r="A60" s="93" t="s">
        <v>1391</v>
      </c>
      <c r="B60" s="102" t="s">
        <v>1602</v>
      </c>
      <c r="C60" s="121">
        <f>SUMIF(BASE!$F$8:$F$999999,API!A60,BASE!$J$8:$J$999999)</f>
        <v>0</v>
      </c>
      <c r="D60" s="95">
        <f>SUMIF(BASE!$F$8:$F$999999,API!A60,BASE!$K$8:$K$999999)</f>
        <v>0</v>
      </c>
      <c r="E60" s="72">
        <f>SUMIF(BASE!$F$8:$F$999999,API!A60,BASE!$O$8:$O$999999)</f>
        <v>0</v>
      </c>
      <c r="F60" s="29">
        <f>SUMIF(BASE!$F$8:$F$999999,API!A60,BASE!$R$8:$R$999999)</f>
        <v>0</v>
      </c>
      <c r="G60" s="75">
        <f>SUMIF(BASE!$F$8:$F$999999,API!A60,BASE!$Q$8:$Q$999999)</f>
        <v>0</v>
      </c>
      <c r="H60" s="29">
        <f>SUMIF(BASE!$F$8:$F$999999,API!A60,BASE!$S$8:$S$999999)</f>
        <v>0</v>
      </c>
      <c r="I60" s="29">
        <f>SUMIF(BASE!$F$8:$F$999999,API!A60,BASE!$T$8:$T$999999)</f>
        <v>0</v>
      </c>
      <c r="J60" s="29">
        <f t="shared" si="0"/>
        <v>55983.30799999999</v>
      </c>
      <c r="K60" s="73">
        <f>SUMIF(CRC!$B$8:$B$62,API!A60,CRC!$E$8:$E$62)</f>
        <v>55983.30799999999</v>
      </c>
      <c r="L60" s="29">
        <f>SUMIF(CRC!$B$74:$B$99999,API!A60,CRC!$E$74:$E$99999)</f>
        <v>0</v>
      </c>
      <c r="M60" s="106" t="s">
        <v>1357</v>
      </c>
      <c r="N60" s="106" t="s">
        <v>1599</v>
      </c>
      <c r="O60" s="80" t="s">
        <v>1338</v>
      </c>
      <c r="P60" s="109">
        <v>42</v>
      </c>
      <c r="Q60" s="109">
        <v>92</v>
      </c>
      <c r="R60" s="80" t="s">
        <v>1338</v>
      </c>
      <c r="S60" s="72">
        <v>0</v>
      </c>
      <c r="T60" s="82">
        <f t="shared" si="1"/>
        <v>0</v>
      </c>
      <c r="U60" s="84">
        <f>SUMIF(BASE!$W$8:$W$999999,API!A60,BASE!$U$8:$U$999999)</f>
        <v>0</v>
      </c>
    </row>
    <row r="61" spans="1:21" ht="15.75" x14ac:dyDescent="0.25">
      <c r="A61" s="93" t="s">
        <v>1417</v>
      </c>
      <c r="B61" s="102" t="s">
        <v>1338</v>
      </c>
      <c r="C61" s="121">
        <f>SUMIF(BASE!$F$8:$F$999999,API!A61,BASE!$J$8:$J$999999)</f>
        <v>0</v>
      </c>
      <c r="D61" s="95">
        <f>SUMIF(BASE!$F$8:$F$999999,API!A61,BASE!$K$8:$K$999999)</f>
        <v>0</v>
      </c>
      <c r="E61" s="72">
        <f>SUMIF(BASE!$F$8:$F$999999,API!A61,BASE!$O$8:$O$999999)</f>
        <v>0</v>
      </c>
      <c r="F61" s="29">
        <f>SUMIF(BASE!$F$8:$F$999999,API!A61,BASE!$R$8:$R$999999)</f>
        <v>0</v>
      </c>
      <c r="G61" s="75">
        <f>SUMIF(BASE!$F$8:$F$999999,API!A61,BASE!$Q$8:$Q$999999)</f>
        <v>0</v>
      </c>
      <c r="H61" s="29">
        <f>SUMIF(BASE!$F$8:$F$999999,API!A61,BASE!$S$8:$S$999999)</f>
        <v>0</v>
      </c>
      <c r="I61" s="29">
        <f>SUMIF(BASE!$F$8:$F$999999,API!A61,BASE!$T$8:$T$999999)</f>
        <v>0</v>
      </c>
      <c r="J61" s="29">
        <f t="shared" si="0"/>
        <v>24685.415999999997</v>
      </c>
      <c r="K61" s="73">
        <f>SUMIF(CRC!$B$8:$B$62,API!A61,CRC!$E$8:$E$62)</f>
        <v>24685.415999999997</v>
      </c>
      <c r="L61" s="29">
        <f>SUMIF(CRC!$B$74:$B$99999,API!A61,CRC!$E$74:$E$99999)</f>
        <v>0</v>
      </c>
      <c r="M61" s="106" t="s">
        <v>1354</v>
      </c>
      <c r="N61" s="106" t="s">
        <v>1598</v>
      </c>
      <c r="O61" s="80" t="s">
        <v>1338</v>
      </c>
      <c r="P61" s="109">
        <v>25</v>
      </c>
      <c r="Q61" s="108">
        <v>74</v>
      </c>
      <c r="R61" s="80" t="s">
        <v>1338</v>
      </c>
      <c r="S61" s="72">
        <v>0</v>
      </c>
      <c r="T61" s="82">
        <f t="shared" si="1"/>
        <v>0</v>
      </c>
      <c r="U61" s="84">
        <f>SUMIF(BASE!$W$8:$W$999999,API!A61,BASE!$U$8:$U$999999)</f>
        <v>0</v>
      </c>
    </row>
    <row r="62" spans="1:21" ht="15.75" x14ac:dyDescent="0.25">
      <c r="A62" s="93" t="s">
        <v>1591</v>
      </c>
      <c r="B62" s="102" t="s">
        <v>1338</v>
      </c>
      <c r="C62" s="121">
        <f>SUMIF(BASE!$F$8:$F$999999,API!A62,BASE!$J$8:$J$999999)</f>
        <v>0</v>
      </c>
      <c r="D62" s="95">
        <f>SUMIF(BASE!$F$8:$F$999999,API!A62,BASE!$K$8:$K$999999)</f>
        <v>0</v>
      </c>
      <c r="E62" s="72">
        <f>SUMIF(BASE!$F$8:$F$999999,API!A62,BASE!$O$8:$O$999999)</f>
        <v>0</v>
      </c>
      <c r="F62" s="29">
        <f>SUMIF(BASE!$F$8:$F$999999,API!A62,BASE!$R$8:$R$999999)</f>
        <v>0</v>
      </c>
      <c r="G62" s="75">
        <f>SUMIF(BASE!$F$8:$F$999999,API!A62,BASE!$Q$8:$Q$999999)</f>
        <v>0</v>
      </c>
      <c r="H62" s="29">
        <f>SUMIF(BASE!$F$8:$F$999999,API!A62,BASE!$S$8:$S$999999)</f>
        <v>0</v>
      </c>
      <c r="I62" s="29">
        <f>SUMIF(BASE!$F$8:$F$999999,API!A62,BASE!$T$8:$T$999999)</f>
        <v>0</v>
      </c>
      <c r="J62" s="29">
        <f t="shared" si="0"/>
        <v>0</v>
      </c>
      <c r="K62" s="73">
        <f>SUMIF(CRC!$B$8:$B$62,API!A62,CRC!$E$8:$E$62)</f>
        <v>0</v>
      </c>
      <c r="L62" s="29">
        <f>SUMIF(CRC!$B$74:$B$99999,API!A62,CRC!$E$74:$E$99999)</f>
        <v>0</v>
      </c>
      <c r="M62" s="106" t="s">
        <v>1338</v>
      </c>
      <c r="N62" s="106" t="s">
        <v>1598</v>
      </c>
      <c r="O62" s="80" t="s">
        <v>1338</v>
      </c>
      <c r="P62" s="109">
        <v>25</v>
      </c>
      <c r="Q62" s="108">
        <v>74</v>
      </c>
      <c r="R62" s="80" t="s">
        <v>1338</v>
      </c>
      <c r="S62" s="72">
        <v>0</v>
      </c>
      <c r="T62" s="82">
        <f t="shared" si="1"/>
        <v>0</v>
      </c>
      <c r="U62" s="84">
        <f>SUMIF(BASE!$W$8:$W$999999,API!A62,BASE!$U$8:$U$999999)</f>
        <v>0</v>
      </c>
    </row>
    <row r="63" spans="1:21" ht="15.75" x14ac:dyDescent="0.25">
      <c r="A63" s="93" t="s">
        <v>1592</v>
      </c>
      <c r="B63" s="102" t="s">
        <v>1338</v>
      </c>
      <c r="C63" s="121">
        <f>SUMIF(BASE!$F$8:$F$999999,API!A63,BASE!$J$8:$J$999999)</f>
        <v>0</v>
      </c>
      <c r="D63" s="95">
        <f>SUMIF(BASE!$F$8:$F$999999,API!A63,BASE!$K$8:$K$999999)</f>
        <v>0</v>
      </c>
      <c r="E63" s="72">
        <f>SUMIF(BASE!$F$8:$F$999999,API!A63,BASE!$O$8:$O$999999)</f>
        <v>0</v>
      </c>
      <c r="F63" s="29">
        <f>SUMIF(BASE!$F$8:$F$999999,API!A63,BASE!$R$8:$R$999999)</f>
        <v>0</v>
      </c>
      <c r="G63" s="75">
        <f>SUMIF(BASE!$F$8:$F$999999,API!A63,BASE!$Q$8:$Q$999999)</f>
        <v>0</v>
      </c>
      <c r="H63" s="29">
        <f>SUMIF(BASE!$F$8:$F$999999,API!A63,BASE!$S$8:$S$999999)</f>
        <v>0</v>
      </c>
      <c r="I63" s="29">
        <f>SUMIF(BASE!$F$8:$F$999999,API!A63,BASE!$T$8:$T$999999)</f>
        <v>0</v>
      </c>
      <c r="J63" s="29">
        <f t="shared" si="0"/>
        <v>0</v>
      </c>
      <c r="K63" s="73">
        <f>SUMIF(CRC!$B$8:$B$62,API!A63,CRC!$E$8:$E$62)</f>
        <v>0</v>
      </c>
      <c r="L63" s="29">
        <f>SUMIF(CRC!$B$74:$B$99999,API!A63,CRC!$E$74:$E$99999)</f>
        <v>0</v>
      </c>
      <c r="M63" s="106" t="s">
        <v>1338</v>
      </c>
      <c r="N63" s="106" t="s">
        <v>1598</v>
      </c>
      <c r="O63" s="80" t="s">
        <v>1338</v>
      </c>
      <c r="P63" s="109">
        <v>25</v>
      </c>
      <c r="Q63" s="108">
        <v>74</v>
      </c>
      <c r="R63" s="80" t="s">
        <v>1338</v>
      </c>
      <c r="S63" s="72">
        <v>0</v>
      </c>
      <c r="T63" s="82">
        <f t="shared" si="1"/>
        <v>0</v>
      </c>
      <c r="U63" s="84">
        <f>SUMIF(BASE!$W$8:$W$999999,API!A63,BASE!$U$8:$U$999999)</f>
        <v>0</v>
      </c>
    </row>
    <row r="64" spans="1:21" ht="15.75" x14ac:dyDescent="0.25">
      <c r="A64" s="93" t="s">
        <v>1410</v>
      </c>
      <c r="B64" s="102" t="s">
        <v>1602</v>
      </c>
      <c r="C64" s="121">
        <f>SUMIF(BASE!$F$8:$F$999999,API!A64,BASE!$J$8:$J$999999)</f>
        <v>0</v>
      </c>
      <c r="D64" s="95">
        <f>SUMIF(BASE!$F$8:$F$999999,API!A64,BASE!$K$8:$K$999999)</f>
        <v>0</v>
      </c>
      <c r="E64" s="72">
        <f>SUMIF(BASE!$F$8:$F$999999,API!A64,BASE!$O$8:$O$999999)</f>
        <v>0</v>
      </c>
      <c r="F64" s="29">
        <f>SUMIF(BASE!$F$8:$F$999999,API!A64,BASE!$R$8:$R$999999)</f>
        <v>0</v>
      </c>
      <c r="G64" s="75">
        <f>SUMIF(BASE!$F$8:$F$999999,API!A64,BASE!$Q$8:$Q$999999)</f>
        <v>0</v>
      </c>
      <c r="H64" s="29">
        <f>SUMIF(BASE!$F$8:$F$999999,API!A64,BASE!$S$8:$S$999999)</f>
        <v>0</v>
      </c>
      <c r="I64" s="29">
        <f>SUMIF(BASE!$F$8:$F$999999,API!A64,BASE!$T$8:$T$999999)</f>
        <v>0</v>
      </c>
      <c r="J64" s="29">
        <f t="shared" si="0"/>
        <v>0</v>
      </c>
      <c r="K64" s="73">
        <f>SUMIF(CRC!$B$8:$B$62,API!A64,CRC!$E$8:$E$62)</f>
        <v>0</v>
      </c>
      <c r="L64" s="29">
        <f>SUMIF(CRC!$B$74:$B$99999,API!A64,CRC!$E$74:$E$99999)</f>
        <v>0</v>
      </c>
      <c r="M64" s="106" t="s">
        <v>1597</v>
      </c>
      <c r="N64" s="106" t="s">
        <v>1599</v>
      </c>
      <c r="O64" s="80" t="s">
        <v>1338</v>
      </c>
      <c r="P64" s="109">
        <v>42</v>
      </c>
      <c r="Q64" s="109">
        <v>48</v>
      </c>
      <c r="R64" s="80" t="s">
        <v>1338</v>
      </c>
      <c r="S64" s="72">
        <v>0</v>
      </c>
      <c r="T64" s="82">
        <f t="shared" si="1"/>
        <v>0</v>
      </c>
      <c r="U64" s="84">
        <f>SUMIF(BASE!$W$8:$W$999999,API!A64,BASE!$U$8:$U$999999)</f>
        <v>0</v>
      </c>
    </row>
    <row r="65" spans="1:21" ht="15.75" x14ac:dyDescent="0.25">
      <c r="A65" s="93" t="s">
        <v>1593</v>
      </c>
      <c r="B65" s="102" t="s">
        <v>1605</v>
      </c>
      <c r="C65" s="121">
        <f>SUMIF(BASE!$F$8:$F$999999,API!A65,BASE!$J$8:$J$999999)</f>
        <v>0</v>
      </c>
      <c r="D65" s="95">
        <f>SUMIF(BASE!$F$8:$F$999999,API!A65,BASE!$K$8:$K$999999)</f>
        <v>0</v>
      </c>
      <c r="E65" s="72">
        <f>SUMIF(BASE!$F$8:$F$999999,API!A65,BASE!$O$8:$O$999999)</f>
        <v>0</v>
      </c>
      <c r="F65" s="29">
        <f>SUMIF(BASE!$F$8:$F$999999,API!A65,BASE!$R$8:$R$999999)</f>
        <v>0</v>
      </c>
      <c r="G65" s="75">
        <f>SUMIF(BASE!$F$8:$F$999999,API!A65,BASE!$Q$8:$Q$999999)</f>
        <v>0</v>
      </c>
      <c r="H65" s="29">
        <f>SUMIF(BASE!$F$8:$F$999999,API!A65,BASE!$S$8:$S$999999)</f>
        <v>0</v>
      </c>
      <c r="I65" s="29">
        <f>SUMIF(BASE!$F$8:$F$999999,API!A65,BASE!$T$8:$T$999999)</f>
        <v>0</v>
      </c>
      <c r="J65" s="29">
        <f t="shared" si="0"/>
        <v>0</v>
      </c>
      <c r="K65" s="73">
        <f>SUMIF(CRC!$B$8:$B$62,API!A65,CRC!$E$8:$E$62)</f>
        <v>0</v>
      </c>
      <c r="L65" s="29">
        <f>SUMIF(CRC!$B$74:$B$99999,API!A65,CRC!$E$74:$E$99999)</f>
        <v>0</v>
      </c>
      <c r="M65" s="106" t="s">
        <v>1357</v>
      </c>
      <c r="N65" s="106" t="s">
        <v>1599</v>
      </c>
      <c r="O65" s="80" t="s">
        <v>1338</v>
      </c>
      <c r="P65" s="109">
        <v>42</v>
      </c>
      <c r="Q65" s="109">
        <v>48</v>
      </c>
      <c r="R65" s="80" t="s">
        <v>1338</v>
      </c>
      <c r="S65" s="72">
        <v>0</v>
      </c>
      <c r="T65" s="82">
        <f t="shared" si="1"/>
        <v>0</v>
      </c>
      <c r="U65" s="84">
        <f>SUMIF(BASE!$W$8:$W$999999,API!A65,BASE!$U$8:$U$999999)</f>
        <v>0</v>
      </c>
    </row>
    <row r="66" spans="1:21" ht="15.75" x14ac:dyDescent="0.25">
      <c r="A66" s="93" t="s">
        <v>1594</v>
      </c>
      <c r="B66" s="102" t="s">
        <v>1338</v>
      </c>
      <c r="C66" s="121">
        <f>SUMIF(BASE!$F$8:$F$999999,API!A66,BASE!$J$8:$J$999999)</f>
        <v>0</v>
      </c>
      <c r="D66" s="95">
        <f>SUMIF(BASE!$F$8:$F$999999,API!A66,BASE!$K$8:$K$999999)</f>
        <v>0</v>
      </c>
      <c r="E66" s="72">
        <f>SUMIF(BASE!$F$8:$F$999999,API!A66,BASE!$O$8:$O$999999)</f>
        <v>0</v>
      </c>
      <c r="F66" s="29">
        <f>SUMIF(BASE!$F$8:$F$999999,API!A66,BASE!$R$8:$R$999999)</f>
        <v>0</v>
      </c>
      <c r="G66" s="75">
        <f>SUMIF(BASE!$F$8:$F$999999,API!A66,BASE!$Q$8:$Q$999999)</f>
        <v>0</v>
      </c>
      <c r="H66" s="29">
        <f>SUMIF(BASE!$F$8:$F$999999,API!A66,BASE!$S$8:$S$999999)</f>
        <v>0</v>
      </c>
      <c r="I66" s="29">
        <f>SUMIF(BASE!$F$8:$F$999999,API!A66,BASE!$T$8:$T$999999)</f>
        <v>0</v>
      </c>
      <c r="J66" s="29">
        <f t="shared" si="0"/>
        <v>0</v>
      </c>
      <c r="K66" s="73">
        <f>SUMIF(CRC!$B$8:$B$62,API!A66,CRC!$E$8:$E$62)</f>
        <v>0</v>
      </c>
      <c r="L66" s="29">
        <f>SUMIF(CRC!$B$74:$B$99999,API!A66,CRC!$E$74:$E$99999)</f>
        <v>0</v>
      </c>
      <c r="M66" s="106" t="s">
        <v>1338</v>
      </c>
      <c r="N66" s="106" t="s">
        <v>1338</v>
      </c>
      <c r="O66" s="80" t="s">
        <v>1338</v>
      </c>
      <c r="P66" s="109">
        <v>0</v>
      </c>
      <c r="Q66" s="108">
        <v>0</v>
      </c>
      <c r="R66" s="80" t="s">
        <v>1338</v>
      </c>
      <c r="S66" s="72">
        <v>0</v>
      </c>
      <c r="T66" s="82" t="s">
        <v>1608</v>
      </c>
      <c r="U66" s="84">
        <f>SUMIF(BASE!$W$8:$W$999999,API!A66,BASE!$U$8:$U$999999)</f>
        <v>0</v>
      </c>
    </row>
    <row r="67" spans="1:21" ht="15.75" x14ac:dyDescent="0.25">
      <c r="A67" s="93" t="s">
        <v>1431</v>
      </c>
      <c r="B67" s="102" t="s">
        <v>1602</v>
      </c>
      <c r="C67" s="121">
        <f>SUMIF(BASE!$F$8:$F$999999,API!A67,BASE!$J$8:$J$999999)</f>
        <v>0</v>
      </c>
      <c r="D67" s="95">
        <f>SUMIF(BASE!$F$8:$F$999999,API!A67,BASE!$K$8:$K$999999)</f>
        <v>0</v>
      </c>
      <c r="E67" s="72">
        <f>SUMIF(BASE!$F$8:$F$999999,API!A67,BASE!$O$8:$O$999999)</f>
        <v>0</v>
      </c>
      <c r="F67" s="29">
        <f>SUMIF(BASE!$F$8:$F$999999,API!A67,BASE!$R$8:$R$999999)</f>
        <v>0</v>
      </c>
      <c r="G67" s="75">
        <f>SUMIF(BASE!$F$8:$F$999999,API!A67,BASE!$Q$8:$Q$999999)</f>
        <v>0</v>
      </c>
      <c r="H67" s="29">
        <f>SUMIF(BASE!$F$8:$F$999999,API!A67,BASE!$S$8:$S$999999)</f>
        <v>0</v>
      </c>
      <c r="I67" s="29">
        <f>SUMIF(BASE!$F$8:$F$999999,API!A67,BASE!$T$8:$T$999999)</f>
        <v>0</v>
      </c>
      <c r="J67" s="29">
        <f t="shared" si="0"/>
        <v>0</v>
      </c>
      <c r="K67" s="73">
        <f>SUMIF(CRC!$B$8:$B$62,API!A67,CRC!$E$8:$E$62)</f>
        <v>0</v>
      </c>
      <c r="L67" s="29">
        <f>SUMIF(CRC!$B$74:$B$99999,API!A67,CRC!$E$74:$E$99999)</f>
        <v>0</v>
      </c>
      <c r="M67" s="106" t="s">
        <v>1596</v>
      </c>
      <c r="N67" s="106" t="s">
        <v>1598</v>
      </c>
      <c r="O67" s="80" t="s">
        <v>1338</v>
      </c>
      <c r="P67" s="109">
        <v>25</v>
      </c>
      <c r="Q67" s="108">
        <v>74</v>
      </c>
      <c r="R67" s="80" t="s">
        <v>1338</v>
      </c>
      <c r="S67" s="72">
        <v>0</v>
      </c>
      <c r="T67" s="82">
        <f t="shared" ref="T67:T86" si="6">(S67/Q67)/P67</f>
        <v>0</v>
      </c>
      <c r="U67" s="84">
        <f>SUMIF(BASE!$W$8:$W$999999,API!A67,BASE!$U$8:$U$999999)</f>
        <v>0</v>
      </c>
    </row>
    <row r="68" spans="1:21" ht="15.75" x14ac:dyDescent="0.25">
      <c r="A68" s="93" t="s">
        <v>774</v>
      </c>
      <c r="B68" s="102" t="s">
        <v>1602</v>
      </c>
      <c r="C68" s="121">
        <f>SUMIF(BASE!$F$8:$F$999999,API!A68,BASE!$J$8:$J$999999)</f>
        <v>39.4</v>
      </c>
      <c r="D68" s="95">
        <f>SUMIF(BASE!$F$8:$F$999999,API!A68,BASE!$K$8:$K$999999)</f>
        <v>25</v>
      </c>
      <c r="E68" s="72">
        <f>SUMIF(BASE!$F$8:$F$999999,API!A68,BASE!$O$8:$O$999999)</f>
        <v>1379</v>
      </c>
      <c r="F68" s="29">
        <f>SUMIF(BASE!$F$8:$F$999999,API!A68,BASE!$R$8:$R$999999)</f>
        <v>1379</v>
      </c>
      <c r="G68" s="75">
        <f>SUMIF(BASE!$F$8:$F$999999,API!A68,BASE!$Q$8:$Q$999999)</f>
        <v>0</v>
      </c>
      <c r="H68" s="29">
        <f>SUMIF(BASE!$F$8:$F$999999,API!A68,BASE!$S$8:$S$999999)</f>
        <v>0</v>
      </c>
      <c r="I68" s="29">
        <f>SUMIF(BASE!$F$8:$F$999999,API!A68,BASE!$T$8:$T$999999)</f>
        <v>1379</v>
      </c>
      <c r="J68" s="29">
        <f t="shared" si="0"/>
        <v>0</v>
      </c>
      <c r="K68" s="73">
        <f>SUMIF(CRC!$B$8:$B$62,API!A68,CRC!$E$8:$E$62)</f>
        <v>0</v>
      </c>
      <c r="L68" s="29">
        <f>SUMIF(CRC!$B$74:$B$99999,API!A68,CRC!$E$74:$E$99999)</f>
        <v>0</v>
      </c>
      <c r="M68" s="106" t="s">
        <v>1596</v>
      </c>
      <c r="N68" s="106" t="s">
        <v>1598</v>
      </c>
      <c r="O68" s="80" t="s">
        <v>1338</v>
      </c>
      <c r="P68" s="109">
        <v>25</v>
      </c>
      <c r="Q68" s="108">
        <v>74</v>
      </c>
      <c r="R68" s="80" t="s">
        <v>1338</v>
      </c>
      <c r="S68" s="72">
        <v>0</v>
      </c>
      <c r="T68" s="82">
        <f t="shared" si="6"/>
        <v>0</v>
      </c>
      <c r="U68" s="84">
        <f>SUMIF(BASE!$W$8:$W$999999,API!A68,BASE!$U$8:$U$999999)</f>
        <v>35479.919999999991</v>
      </c>
    </row>
    <row r="69" spans="1:21" ht="15.75" x14ac:dyDescent="0.25">
      <c r="A69" s="93" t="s">
        <v>755</v>
      </c>
      <c r="B69" s="102" t="s">
        <v>1602</v>
      </c>
      <c r="C69" s="121">
        <f>SUMIF(BASE!$F$8:$F$999999,API!A69,BASE!$J$8:$J$999999)</f>
        <v>0</v>
      </c>
      <c r="D69" s="95">
        <f>SUMIF(BASE!$F$8:$F$999999,API!A69,BASE!$K$8:$K$999999)</f>
        <v>0</v>
      </c>
      <c r="E69" s="72">
        <f>SUMIF(BASE!$F$8:$F$999999,API!A69,BASE!$O$8:$O$999999)</f>
        <v>0</v>
      </c>
      <c r="F69" s="29">
        <f>SUMIF(BASE!$F$8:$F$999999,API!A69,BASE!$R$8:$R$999999)</f>
        <v>0</v>
      </c>
      <c r="G69" s="75">
        <f>SUMIF(BASE!$F$8:$F$999999,API!A69,BASE!$Q$8:$Q$999999)</f>
        <v>0</v>
      </c>
      <c r="H69" s="29">
        <f>SUMIF(BASE!$F$8:$F$999999,API!A69,BASE!$S$8:$S$999999)</f>
        <v>0</v>
      </c>
      <c r="I69" s="29">
        <f>SUMIF(BASE!$F$8:$F$999999,API!A69,BASE!$T$8:$T$999999)</f>
        <v>0</v>
      </c>
      <c r="J69" s="29">
        <f t="shared" ref="J69:J86" si="7">K69+L69</f>
        <v>0</v>
      </c>
      <c r="K69" s="73">
        <f>SUMIF(CRC!$B$8:$B$62,API!A69,CRC!$E$8:$E$62)</f>
        <v>0</v>
      </c>
      <c r="L69" s="29">
        <f>SUMIF(CRC!$B$74:$B$99999,API!A69,CRC!$E$74:$E$99999)</f>
        <v>0</v>
      </c>
      <c r="M69" s="106" t="s">
        <v>1352</v>
      </c>
      <c r="N69" s="106" t="s">
        <v>1598</v>
      </c>
      <c r="O69" s="80" t="s">
        <v>1338</v>
      </c>
      <c r="P69" s="109">
        <v>25</v>
      </c>
      <c r="Q69" s="108">
        <v>74</v>
      </c>
      <c r="R69" s="80" t="s">
        <v>1338</v>
      </c>
      <c r="S69" s="72">
        <v>0</v>
      </c>
      <c r="T69" s="82">
        <f t="shared" si="6"/>
        <v>0</v>
      </c>
      <c r="U69" s="84">
        <f>SUMIF(BASE!$W$8:$W$999999,API!A69,BASE!$U$8:$U$999999)</f>
        <v>0</v>
      </c>
    </row>
    <row r="70" spans="1:21" ht="15.75" x14ac:dyDescent="0.25">
      <c r="A70" s="93" t="s">
        <v>1398</v>
      </c>
      <c r="B70" s="102" t="s">
        <v>1602</v>
      </c>
      <c r="C70" s="121">
        <f>SUMIF(BASE!$F$8:$F$999999,API!A70,BASE!$J$8:$J$999999)</f>
        <v>0</v>
      </c>
      <c r="D70" s="95">
        <f>SUMIF(BASE!$F$8:$F$999999,API!A70,BASE!$K$8:$K$999999)</f>
        <v>0</v>
      </c>
      <c r="E70" s="72">
        <f>SUMIF(BASE!$F$8:$F$999999,API!A70,BASE!$O$8:$O$999999)</f>
        <v>0</v>
      </c>
      <c r="F70" s="29">
        <f>SUMIF(BASE!$F$8:$F$999999,API!A70,BASE!$R$8:$R$999999)</f>
        <v>0</v>
      </c>
      <c r="G70" s="75">
        <f>SUMIF(BASE!$F$8:$F$999999,API!A70,BASE!$Q$8:$Q$999999)</f>
        <v>0</v>
      </c>
      <c r="H70" s="29">
        <f>SUMIF(BASE!$F$8:$F$999999,API!A70,BASE!$S$8:$S$999999)</f>
        <v>0</v>
      </c>
      <c r="I70" s="29">
        <f>SUMIF(BASE!$F$8:$F$999999,API!A70,BASE!$T$8:$T$999999)</f>
        <v>0</v>
      </c>
      <c r="J70" s="29">
        <f t="shared" si="7"/>
        <v>0</v>
      </c>
      <c r="K70" s="73">
        <f>SUMIF(CRC!$B$8:$B$62,API!A70,CRC!$E$8:$E$62)</f>
        <v>0</v>
      </c>
      <c r="L70" s="29">
        <f>SUMIF(CRC!$B$74:$B$99999,API!A70,CRC!$E$74:$E$99999)</f>
        <v>0</v>
      </c>
      <c r="M70" s="106" t="s">
        <v>1354</v>
      </c>
      <c r="N70" s="106" t="s">
        <v>1598</v>
      </c>
      <c r="O70" s="80" t="s">
        <v>1338</v>
      </c>
      <c r="P70" s="109">
        <v>25</v>
      </c>
      <c r="Q70" s="108">
        <v>74</v>
      </c>
      <c r="R70" s="80" t="s">
        <v>1338</v>
      </c>
      <c r="S70" s="72">
        <v>0</v>
      </c>
      <c r="T70" s="82">
        <f t="shared" si="6"/>
        <v>0</v>
      </c>
      <c r="U70" s="84">
        <f>SUMIF(BASE!$W$8:$W$999999,API!A70,BASE!$U$8:$U$999999)</f>
        <v>0</v>
      </c>
    </row>
    <row r="71" spans="1:21" ht="15.75" x14ac:dyDescent="0.25">
      <c r="A71" s="93" t="s">
        <v>1419</v>
      </c>
      <c r="B71" s="102" t="s">
        <v>1338</v>
      </c>
      <c r="C71" s="121">
        <f>SUMIF(BASE!$F$8:$F$999999,API!A71,BASE!$J$8:$J$999999)</f>
        <v>0</v>
      </c>
      <c r="D71" s="95">
        <f>SUMIF(BASE!$F$8:$F$999999,API!A71,BASE!$K$8:$K$999999)</f>
        <v>0</v>
      </c>
      <c r="E71" s="72">
        <f>SUMIF(BASE!$F$8:$F$999999,API!A71,BASE!$O$8:$O$999999)</f>
        <v>0</v>
      </c>
      <c r="F71" s="29">
        <f>SUMIF(BASE!$F$8:$F$999999,API!A71,BASE!$R$8:$R$999999)</f>
        <v>0</v>
      </c>
      <c r="G71" s="75">
        <f>SUMIF(BASE!$F$8:$F$999999,API!A71,BASE!$Q$8:$Q$999999)</f>
        <v>0</v>
      </c>
      <c r="H71" s="29">
        <f>SUMIF(BASE!$F$8:$F$999999,API!A71,BASE!$S$8:$S$999999)</f>
        <v>0</v>
      </c>
      <c r="I71" s="29">
        <f>SUMIF(BASE!$F$8:$F$999999,API!A71,BASE!$T$8:$T$999999)</f>
        <v>0</v>
      </c>
      <c r="J71" s="29">
        <f t="shared" si="7"/>
        <v>89044.893999999971</v>
      </c>
      <c r="K71" s="73">
        <f>SUMIF(CRC!$B$8:$B$62,API!A71,CRC!$E$8:$E$62)</f>
        <v>89044.893999999971</v>
      </c>
      <c r="L71" s="29">
        <f>SUMIF(CRC!$B$74:$B$99999,API!A71,CRC!$E$74:$E$99999)</f>
        <v>0</v>
      </c>
      <c r="M71" s="106" t="s">
        <v>1338</v>
      </c>
      <c r="N71" s="106" t="s">
        <v>1599</v>
      </c>
      <c r="O71" s="80" t="s">
        <v>1338</v>
      </c>
      <c r="P71" s="109">
        <v>42</v>
      </c>
      <c r="Q71" s="109">
        <v>48</v>
      </c>
      <c r="R71" s="80" t="s">
        <v>1338</v>
      </c>
      <c r="S71" s="72">
        <v>0</v>
      </c>
      <c r="T71" s="82">
        <f t="shared" si="6"/>
        <v>0</v>
      </c>
      <c r="U71" s="84">
        <f>SUMIF(BASE!$W$8:$W$999999,API!A71,BASE!$U$8:$U$999999)</f>
        <v>0</v>
      </c>
    </row>
    <row r="72" spans="1:21" ht="15.75" x14ac:dyDescent="0.25">
      <c r="A72" s="93" t="s">
        <v>1399</v>
      </c>
      <c r="B72" s="102" t="s">
        <v>1601</v>
      </c>
      <c r="C72" s="121">
        <f>SUMIF(BASE!$F$8:$F$999999,API!A72,BASE!$J$8:$J$999999)</f>
        <v>0</v>
      </c>
      <c r="D72" s="95">
        <f>SUMIF(BASE!$F$8:$F$999999,API!A72,BASE!$K$8:$K$999999)</f>
        <v>0</v>
      </c>
      <c r="E72" s="72">
        <f>SUMIF(BASE!$F$8:$F$999999,API!A72,BASE!$O$8:$O$999999)</f>
        <v>0</v>
      </c>
      <c r="F72" s="29">
        <f>SUMIF(BASE!$F$8:$F$999999,API!A72,BASE!$R$8:$R$999999)</f>
        <v>0</v>
      </c>
      <c r="G72" s="75">
        <f>SUMIF(BASE!$F$8:$F$999999,API!A72,BASE!$Q$8:$Q$999999)</f>
        <v>0</v>
      </c>
      <c r="H72" s="29">
        <f>SUMIF(BASE!$F$8:$F$999999,API!A72,BASE!$S$8:$S$999999)</f>
        <v>0</v>
      </c>
      <c r="I72" s="29">
        <f>SUMIF(BASE!$F$8:$F$999999,API!A72,BASE!$T$8:$T$999999)</f>
        <v>0</v>
      </c>
      <c r="J72" s="29">
        <f t="shared" si="7"/>
        <v>0</v>
      </c>
      <c r="K72" s="73">
        <f>SUMIF(CRC!$B$8:$B$62,API!A72,CRC!$E$8:$E$62)</f>
        <v>0</v>
      </c>
      <c r="L72" s="29">
        <f>SUMIF(CRC!$B$74:$B$99999,API!A72,CRC!$E$74:$E$99999)</f>
        <v>0</v>
      </c>
      <c r="M72" s="106" t="s">
        <v>1357</v>
      </c>
      <c r="N72" s="106" t="s">
        <v>1598</v>
      </c>
      <c r="O72" s="72">
        <v>150000</v>
      </c>
      <c r="P72" s="109">
        <v>25</v>
      </c>
      <c r="Q72" s="108">
        <v>74</v>
      </c>
      <c r="R72" s="80" t="s">
        <v>1338</v>
      </c>
      <c r="S72" s="72">
        <v>0</v>
      </c>
      <c r="T72" s="82">
        <f t="shared" si="6"/>
        <v>0</v>
      </c>
      <c r="U72" s="84">
        <f>SUMIF(BASE!$W$8:$W$999999,API!A72,BASE!$U$8:$U$999999)</f>
        <v>0</v>
      </c>
    </row>
    <row r="73" spans="1:21" ht="15.75" x14ac:dyDescent="0.25">
      <c r="A73" s="93" t="s">
        <v>1420</v>
      </c>
      <c r="B73" s="102" t="s">
        <v>1596</v>
      </c>
      <c r="C73" s="121">
        <f>SUMIF(BASE!$F$8:$F$999999,API!A73,BASE!$J$8:$J$999999)</f>
        <v>0</v>
      </c>
      <c r="D73" s="95">
        <f>SUMIF(BASE!$F$8:$F$999999,API!A73,BASE!$K$8:$K$999999)</f>
        <v>0</v>
      </c>
      <c r="E73" s="72">
        <f>SUMIF(BASE!$F$8:$F$999999,API!A73,BASE!$O$8:$O$999999)</f>
        <v>0</v>
      </c>
      <c r="F73" s="29">
        <f>SUMIF(BASE!$F$8:$F$999999,API!A73,BASE!$R$8:$R$999999)</f>
        <v>0</v>
      </c>
      <c r="G73" s="75">
        <f>SUMIF(BASE!$F$8:$F$999999,API!A73,BASE!$Q$8:$Q$999999)</f>
        <v>0</v>
      </c>
      <c r="H73" s="29">
        <f>SUMIF(BASE!$F$8:$F$999999,API!A73,BASE!$S$8:$S$999999)</f>
        <v>0</v>
      </c>
      <c r="I73" s="29">
        <f>SUMIF(BASE!$F$8:$F$999999,API!A73,BASE!$T$8:$T$999999)</f>
        <v>0</v>
      </c>
      <c r="J73" s="29">
        <f t="shared" si="7"/>
        <v>6.6199999999371357</v>
      </c>
      <c r="K73" s="73">
        <f>SUMIF(CRC!$B$8:$B$62,API!A73,CRC!$E$8:$E$62)</f>
        <v>0</v>
      </c>
      <c r="L73" s="29">
        <f>SUMIF(CRC!$B$74:$B$99999,API!A73,CRC!$E$74:$E$99999)</f>
        <v>6.6199999999371357</v>
      </c>
      <c r="M73" s="106" t="s">
        <v>1357</v>
      </c>
      <c r="N73" s="106" t="s">
        <v>1599</v>
      </c>
      <c r="O73" s="80" t="s">
        <v>1338</v>
      </c>
      <c r="P73" s="109">
        <v>42</v>
      </c>
      <c r="Q73" s="109">
        <v>48</v>
      </c>
      <c r="R73" s="80" t="s">
        <v>1338</v>
      </c>
      <c r="S73" s="72">
        <v>0</v>
      </c>
      <c r="T73" s="82">
        <f t="shared" si="6"/>
        <v>0</v>
      </c>
      <c r="U73" s="84">
        <f>SUMIF(BASE!$W$8:$W$999999,API!A73,BASE!$U$8:$U$999999)</f>
        <v>0</v>
      </c>
    </row>
    <row r="74" spans="1:21" ht="15.75" x14ac:dyDescent="0.25">
      <c r="A74" s="93" t="s">
        <v>1389</v>
      </c>
      <c r="B74" s="102" t="s">
        <v>1601</v>
      </c>
      <c r="C74" s="121">
        <f>SUMIF(BASE!$F$8:$F$999999,API!A74,BASE!$J$8:$J$999999)</f>
        <v>0</v>
      </c>
      <c r="D74" s="95">
        <f>SUMIF(BASE!$F$8:$F$999999,API!A74,BASE!$K$8:$K$999999)</f>
        <v>0</v>
      </c>
      <c r="E74" s="72">
        <f>SUMIF(BASE!$F$8:$F$999999,API!A74,BASE!$O$8:$O$999999)</f>
        <v>0</v>
      </c>
      <c r="F74" s="29">
        <f>SUMIF(BASE!$F$8:$F$999999,API!A74,BASE!$R$8:$R$999999)</f>
        <v>0</v>
      </c>
      <c r="G74" s="75">
        <f>SUMIF(BASE!$F$8:$F$999999,API!A74,BASE!$Q$8:$Q$999999)</f>
        <v>0</v>
      </c>
      <c r="H74" s="29">
        <f>SUMIF(BASE!$F$8:$F$999999,API!A74,BASE!$S$8:$S$999999)</f>
        <v>0</v>
      </c>
      <c r="I74" s="29">
        <f>SUMIF(BASE!$F$8:$F$999999,API!A74,BASE!$T$8:$T$999999)</f>
        <v>0</v>
      </c>
      <c r="J74" s="29">
        <f t="shared" si="7"/>
        <v>476708.6</v>
      </c>
      <c r="K74" s="73">
        <f>SUMIF(CRC!$B$8:$B$62,API!A74,CRC!$E$8:$E$62)</f>
        <v>150973.6</v>
      </c>
      <c r="L74" s="29">
        <f>SUMIF(CRC!$B$74:$B$99999,API!A74,CRC!$E$74:$E$99999)</f>
        <v>325735</v>
      </c>
      <c r="M74" s="106" t="s">
        <v>1357</v>
      </c>
      <c r="N74" s="106" t="s">
        <v>1598</v>
      </c>
      <c r="O74" s="80" t="s">
        <v>1338</v>
      </c>
      <c r="P74" s="109">
        <v>25</v>
      </c>
      <c r="Q74" s="108">
        <v>74</v>
      </c>
      <c r="R74" s="80" t="s">
        <v>1338</v>
      </c>
      <c r="S74" s="72">
        <v>0</v>
      </c>
      <c r="T74" s="82">
        <f t="shared" si="6"/>
        <v>0</v>
      </c>
      <c r="U74" s="84">
        <f>SUMIF(BASE!$W$8:$W$999999,API!A74,BASE!$U$8:$U$999999)</f>
        <v>0</v>
      </c>
    </row>
    <row r="75" spans="1:21" ht="15.75" x14ac:dyDescent="0.25">
      <c r="A75" s="93" t="s">
        <v>155</v>
      </c>
      <c r="B75" s="102" t="s">
        <v>1602</v>
      </c>
      <c r="C75" s="121">
        <f>SUMIF(BASE!$F$8:$F$999999,API!A75,BASE!$J$8:$J$999999)</f>
        <v>1749.9200000000003</v>
      </c>
      <c r="D75" s="95">
        <f>SUMIF(BASE!$F$8:$F$999999,API!A75,BASE!$K$8:$K$999999)</f>
        <v>1102</v>
      </c>
      <c r="E75" s="72">
        <f>SUMIF(BASE!$F$8:$F$999999,API!A75,BASE!$O$8:$O$999999)</f>
        <v>152890.4</v>
      </c>
      <c r="F75" s="29">
        <f>SUMIF(BASE!$F$8:$F$999999,API!A75,BASE!$R$8:$R$999999)</f>
        <v>80756.440000000017</v>
      </c>
      <c r="G75" s="75">
        <f>SUMIF(BASE!$F$8:$F$999999,API!A75,BASE!$Q$8:$Q$999999)</f>
        <v>72133.959999999992</v>
      </c>
      <c r="H75" s="29">
        <f>SUMIF(BASE!$F$8:$F$999999,API!A75,BASE!$S$8:$S$999999)</f>
        <v>80756.440000000017</v>
      </c>
      <c r="I75" s="29">
        <f>SUMIF(BASE!$F$8:$F$999999,API!A75,BASE!$T$8:$T$999999)</f>
        <v>0</v>
      </c>
      <c r="J75" s="29">
        <f t="shared" si="7"/>
        <v>0</v>
      </c>
      <c r="K75" s="73">
        <f>SUMIF(CRC!$B$8:$B$62,API!A75,CRC!$E$8:$E$62)</f>
        <v>0</v>
      </c>
      <c r="L75" s="29">
        <f>SUMIF(CRC!$B$74:$B$99999,API!A75,CRC!$E$74:$E$99999)</f>
        <v>0</v>
      </c>
      <c r="M75" s="106" t="s">
        <v>1357</v>
      </c>
      <c r="N75" s="106" t="s">
        <v>1599</v>
      </c>
      <c r="O75" s="80" t="s">
        <v>1338</v>
      </c>
      <c r="P75" s="109">
        <v>42</v>
      </c>
      <c r="Q75" s="109">
        <v>92</v>
      </c>
      <c r="R75" s="80" t="s">
        <v>1338</v>
      </c>
      <c r="S75" s="72">
        <v>0</v>
      </c>
      <c r="T75" s="82">
        <f t="shared" si="6"/>
        <v>0</v>
      </c>
      <c r="U75" s="84">
        <f>SUMIF(BASE!$W$8:$W$999999,API!A75,BASE!$U$8:$U$999999)</f>
        <v>0</v>
      </c>
    </row>
    <row r="76" spans="1:21" ht="15.75" x14ac:dyDescent="0.25">
      <c r="A76" s="93" t="s">
        <v>1422</v>
      </c>
      <c r="B76" s="102" t="s">
        <v>1338</v>
      </c>
      <c r="C76" s="121">
        <f>SUMIF(BASE!$F$8:$F$999999,API!A76,BASE!$J$8:$J$999999)</f>
        <v>0</v>
      </c>
      <c r="D76" s="95">
        <f>SUMIF(BASE!$F$8:$F$999999,API!A76,BASE!$K$8:$K$999999)</f>
        <v>0</v>
      </c>
      <c r="E76" s="72">
        <f>SUMIF(BASE!$F$8:$F$999999,API!A76,BASE!$O$8:$O$999999)</f>
        <v>0</v>
      </c>
      <c r="F76" s="29">
        <f>SUMIF(BASE!$F$8:$F$999999,API!A76,BASE!$R$8:$R$999999)</f>
        <v>0</v>
      </c>
      <c r="G76" s="75">
        <f>SUMIF(BASE!$F$8:$F$999999,API!A76,BASE!$Q$8:$Q$999999)</f>
        <v>0</v>
      </c>
      <c r="H76" s="29">
        <f>SUMIF(BASE!$F$8:$F$999999,API!A76,BASE!$S$8:$S$999999)</f>
        <v>0</v>
      </c>
      <c r="I76" s="29">
        <f>SUMIF(BASE!$F$8:$F$999999,API!A76,BASE!$T$8:$T$999999)</f>
        <v>0</v>
      </c>
      <c r="J76" s="29">
        <f t="shared" si="7"/>
        <v>4548.6299999998882</v>
      </c>
      <c r="K76" s="73">
        <f>SUMIF(CRC!$B$8:$B$62,API!A76,CRC!$E$8:$E$62)</f>
        <v>4548.6299999998882</v>
      </c>
      <c r="L76" s="29">
        <f>SUMIF(CRC!$B$74:$B$99999,API!A76,CRC!$E$74:$E$99999)</f>
        <v>0</v>
      </c>
      <c r="M76" s="106" t="s">
        <v>1354</v>
      </c>
      <c r="N76" s="106" t="s">
        <v>1599</v>
      </c>
      <c r="O76" s="80" t="s">
        <v>1338</v>
      </c>
      <c r="P76" s="109">
        <v>42</v>
      </c>
      <c r="Q76" s="109">
        <v>48</v>
      </c>
      <c r="R76" s="80" t="s">
        <v>1338</v>
      </c>
      <c r="S76" s="72">
        <v>0</v>
      </c>
      <c r="T76" s="82">
        <f t="shared" si="6"/>
        <v>0</v>
      </c>
      <c r="U76" s="84">
        <f>SUMIF(BASE!$W$8:$W$999999,API!A76,BASE!$U$8:$U$999999)</f>
        <v>0</v>
      </c>
    </row>
    <row r="77" spans="1:21" ht="15.75" x14ac:dyDescent="0.25">
      <c r="A77" s="93" t="s">
        <v>1595</v>
      </c>
      <c r="B77" s="102" t="s">
        <v>1596</v>
      </c>
      <c r="C77" s="121">
        <f>SUMIF(BASE!$F$8:$F$999999,API!A77,BASE!$J$8:$J$999999)</f>
        <v>0</v>
      </c>
      <c r="D77" s="95">
        <f>SUMIF(BASE!$F$8:$F$999999,API!A77,BASE!$K$8:$K$999999)</f>
        <v>0</v>
      </c>
      <c r="E77" s="72">
        <f>SUMIF(BASE!$F$8:$F$999999,API!A77,BASE!$O$8:$O$999999)</f>
        <v>0</v>
      </c>
      <c r="F77" s="29">
        <f>SUMIF(BASE!$F$8:$F$999999,API!A77,BASE!$R$8:$R$999999)</f>
        <v>0</v>
      </c>
      <c r="G77" s="75">
        <f>SUMIF(BASE!$F$8:$F$999999,API!A77,BASE!$Q$8:$Q$999999)</f>
        <v>0</v>
      </c>
      <c r="H77" s="29">
        <f>SUMIF(BASE!$F$8:$F$999999,API!A77,BASE!$S$8:$S$999999)</f>
        <v>0</v>
      </c>
      <c r="I77" s="29">
        <f>SUMIF(BASE!$F$8:$F$999999,API!A77,BASE!$T$8:$T$999999)</f>
        <v>0</v>
      </c>
      <c r="J77" s="29">
        <f t="shared" si="7"/>
        <v>0</v>
      </c>
      <c r="K77" s="73">
        <f>SUMIF(CRC!$B$8:$B$62,API!A77,CRC!$E$8:$E$62)</f>
        <v>0</v>
      </c>
      <c r="L77" s="29">
        <f>SUMIF(CRC!$B$74:$B$99999,API!A77,CRC!$E$74:$E$99999)</f>
        <v>0</v>
      </c>
      <c r="M77" s="106" t="s">
        <v>1596</v>
      </c>
      <c r="N77" s="106" t="s">
        <v>1599</v>
      </c>
      <c r="O77" s="80" t="s">
        <v>1338</v>
      </c>
      <c r="P77" s="109">
        <v>42</v>
      </c>
      <c r="Q77" s="109">
        <v>48</v>
      </c>
      <c r="R77" s="80" t="s">
        <v>1338</v>
      </c>
      <c r="S77" s="72">
        <v>0</v>
      </c>
      <c r="T77" s="82">
        <f t="shared" si="6"/>
        <v>0</v>
      </c>
      <c r="U77" s="84">
        <f>SUMIF(BASE!$W$8:$W$999999,API!A77,BASE!$U$8:$U$999999)</f>
        <v>0</v>
      </c>
    </row>
    <row r="78" spans="1:21" ht="15.75" x14ac:dyDescent="0.25">
      <c r="A78" s="93" t="s">
        <v>1433</v>
      </c>
      <c r="B78" s="102" t="s">
        <v>1338</v>
      </c>
      <c r="C78" s="121">
        <f>SUMIF(BASE!$F$8:$F$999999,API!A78,BASE!$J$8:$J$999999)</f>
        <v>0</v>
      </c>
      <c r="D78" s="95">
        <f>SUMIF(BASE!$F$8:$F$999999,API!A78,BASE!$K$8:$K$999999)</f>
        <v>0</v>
      </c>
      <c r="E78" s="72">
        <f>SUMIF(BASE!$F$8:$F$999999,API!A78,BASE!$O$8:$O$999999)</f>
        <v>0</v>
      </c>
      <c r="F78" s="29">
        <f>SUMIF(BASE!$F$8:$F$999999,API!A78,BASE!$R$8:$R$999999)</f>
        <v>0</v>
      </c>
      <c r="G78" s="75">
        <f>SUMIF(BASE!$F$8:$F$999999,API!A78,BASE!$Q$8:$Q$999999)</f>
        <v>0</v>
      </c>
      <c r="H78" s="29">
        <f>SUMIF(BASE!$F$8:$F$999999,API!A78,BASE!$S$8:$S$999999)</f>
        <v>0</v>
      </c>
      <c r="I78" s="29">
        <f>SUMIF(BASE!$F$8:$F$999999,API!A78,BASE!$T$8:$T$999999)</f>
        <v>0</v>
      </c>
      <c r="J78" s="29">
        <f t="shared" si="7"/>
        <v>-626.44000000000233</v>
      </c>
      <c r="K78" s="73">
        <f>SUMIF(CRC!$B$8:$B$62,API!A78,CRC!$E$8:$E$62)</f>
        <v>0</v>
      </c>
      <c r="L78" s="29">
        <f>SUMIF(CRC!$B$74:$B$99999,API!A78,CRC!$E$74:$E$99999)</f>
        <v>-626.44000000000233</v>
      </c>
      <c r="M78" s="106" t="s">
        <v>1596</v>
      </c>
      <c r="N78" s="106" t="s">
        <v>1598</v>
      </c>
      <c r="O78" s="80" t="s">
        <v>1338</v>
      </c>
      <c r="P78" s="109">
        <v>25</v>
      </c>
      <c r="Q78" s="108">
        <v>74</v>
      </c>
      <c r="R78" s="80" t="s">
        <v>1338</v>
      </c>
      <c r="S78" s="72">
        <v>0</v>
      </c>
      <c r="T78" s="82">
        <f t="shared" si="6"/>
        <v>0</v>
      </c>
      <c r="U78" s="84">
        <f>SUMIF(BASE!$W$8:$W$999999,API!A78,BASE!$U$8:$U$999999)</f>
        <v>0</v>
      </c>
    </row>
    <row r="79" spans="1:21" ht="15.75" x14ac:dyDescent="0.25">
      <c r="A79" s="93" t="s">
        <v>204</v>
      </c>
      <c r="B79" s="102" t="s">
        <v>1596</v>
      </c>
      <c r="C79" s="121">
        <f>SUMIF(BASE!$F$8:$F$999999,API!A79,BASE!$J$8:$J$999999)</f>
        <v>1055.8400000000001</v>
      </c>
      <c r="D79" s="95">
        <f>SUMIF(BASE!$F$8:$F$999999,API!A79,BASE!$K$8:$K$999999)</f>
        <v>625</v>
      </c>
      <c r="E79" s="72">
        <f>SUMIF(BASE!$F$8:$F$999999,API!A79,BASE!$O$8:$O$999999)</f>
        <v>41950</v>
      </c>
      <c r="F79" s="29">
        <f>SUMIF(BASE!$F$8:$F$999999,API!A79,BASE!$R$8:$R$999999)</f>
        <v>41950</v>
      </c>
      <c r="G79" s="75">
        <f>SUMIF(BASE!$F$8:$F$999999,API!A79,BASE!$Q$8:$Q$999999)</f>
        <v>0</v>
      </c>
      <c r="H79" s="29">
        <f>SUMIF(BASE!$F$8:$F$999999,API!A79,BASE!$S$8:$S$999999)</f>
        <v>0</v>
      </c>
      <c r="I79" s="29">
        <f>SUMIF(BASE!$F$8:$F$999999,API!A79,BASE!$T$8:$T$999999)</f>
        <v>41950</v>
      </c>
      <c r="J79" s="29">
        <f t="shared" si="7"/>
        <v>0</v>
      </c>
      <c r="K79" s="73">
        <f>SUMIF(CRC!$B$8:$B$62,API!A79,CRC!$E$8:$E$62)</f>
        <v>0</v>
      </c>
      <c r="L79" s="29">
        <f>SUMIF(CRC!$B$74:$B$99999,API!A79,CRC!$E$74:$E$99999)</f>
        <v>0</v>
      </c>
      <c r="M79" s="106" t="s">
        <v>1596</v>
      </c>
      <c r="N79" s="106" t="s">
        <v>1598</v>
      </c>
      <c r="O79" s="80" t="s">
        <v>1338</v>
      </c>
      <c r="P79" s="109">
        <v>25</v>
      </c>
      <c r="Q79" s="108">
        <v>74</v>
      </c>
      <c r="R79" s="72">
        <v>93475</v>
      </c>
      <c r="S79" s="30">
        <f>R79-E79</f>
        <v>51525</v>
      </c>
      <c r="T79" s="82">
        <f t="shared" si="6"/>
        <v>27.851351351351351</v>
      </c>
      <c r="U79" s="84">
        <f>SUMIF(BASE!$W$8:$W$999999,API!A79,BASE!$U$8:$U$999999)</f>
        <v>0</v>
      </c>
    </row>
    <row r="80" spans="1:21" ht="15.75" x14ac:dyDescent="0.25">
      <c r="A80" s="93" t="s">
        <v>1423</v>
      </c>
      <c r="B80" s="102" t="s">
        <v>1602</v>
      </c>
      <c r="C80" s="121">
        <f>SUMIF(BASE!$F$8:$F$999999,API!A80,BASE!$J$8:$J$999999)</f>
        <v>0</v>
      </c>
      <c r="D80" s="95">
        <f>SUMIF(BASE!$F$8:$F$999999,API!A80,BASE!$K$8:$K$999999)</f>
        <v>0</v>
      </c>
      <c r="E80" s="72">
        <f>SUMIF(BASE!$F$8:$F$999999,API!A80,BASE!$O$8:$O$999999)</f>
        <v>0</v>
      </c>
      <c r="F80" s="29">
        <f>SUMIF(BASE!$F$8:$F$999999,API!A80,BASE!$R$8:$R$999999)</f>
        <v>0</v>
      </c>
      <c r="G80" s="75">
        <f>SUMIF(BASE!$F$8:$F$999999,API!A80,BASE!$Q$8:$Q$999999)</f>
        <v>0</v>
      </c>
      <c r="H80" s="29">
        <f>SUMIF(BASE!$F$8:$F$999999,API!A80,BASE!$S$8:$S$999999)</f>
        <v>0</v>
      </c>
      <c r="I80" s="29">
        <f>SUMIF(BASE!$F$8:$F$999999,API!A80,BASE!$T$8:$T$999999)</f>
        <v>0</v>
      </c>
      <c r="J80" s="29">
        <f t="shared" si="7"/>
        <v>2463.7439999999997</v>
      </c>
      <c r="K80" s="73">
        <f>SUMIF(CRC!$B$8:$B$62,API!A80,CRC!$E$8:$E$62)</f>
        <v>2463.7439999999997</v>
      </c>
      <c r="L80" s="29">
        <f>SUMIF(CRC!$B$74:$B$99999,API!A80,CRC!$E$74:$E$99999)</f>
        <v>0</v>
      </c>
      <c r="M80" s="106" t="s">
        <v>1357</v>
      </c>
      <c r="N80" s="106" t="s">
        <v>1599</v>
      </c>
      <c r="O80" s="80" t="s">
        <v>1338</v>
      </c>
      <c r="P80" s="109">
        <v>42</v>
      </c>
      <c r="Q80" s="109">
        <v>55</v>
      </c>
      <c r="R80" s="80" t="s">
        <v>1338</v>
      </c>
      <c r="S80" s="13">
        <v>0</v>
      </c>
      <c r="T80" s="82">
        <f t="shared" si="6"/>
        <v>0</v>
      </c>
      <c r="U80" s="84">
        <f>SUMIF(BASE!$W$8:$W$999999,API!A80,BASE!$U$8:$U$999999)</f>
        <v>0</v>
      </c>
    </row>
    <row r="81" spans="1:21" ht="15.75" x14ac:dyDescent="0.25">
      <c r="A81" s="93" t="s">
        <v>106</v>
      </c>
      <c r="B81" s="102" t="s">
        <v>1596</v>
      </c>
      <c r="C81" s="121">
        <f>SUMIF(BASE!$F$8:$F$999999,API!A81,BASE!$J$8:$J$999999)</f>
        <v>1564.56</v>
      </c>
      <c r="D81" s="95">
        <f>SUMIF(BASE!$F$8:$F$999999,API!A81,BASE!$K$8:$K$999999)</f>
        <v>975</v>
      </c>
      <c r="E81" s="72">
        <f>SUMIF(BASE!$F$8:$F$999999,API!A81,BASE!$O$8:$O$999999)</f>
        <v>67000</v>
      </c>
      <c r="F81" s="29">
        <f>SUMIF(BASE!$F$8:$F$999999,API!A81,BASE!$R$8:$R$999999)</f>
        <v>67000</v>
      </c>
      <c r="G81" s="75">
        <f>SUMIF(BASE!$F$8:$F$999999,API!A81,BASE!$Q$8:$Q$999999)</f>
        <v>0</v>
      </c>
      <c r="H81" s="29">
        <f>SUMIF(BASE!$F$8:$F$999999,API!A81,BASE!$S$8:$S$999999)</f>
        <v>0</v>
      </c>
      <c r="I81" s="29">
        <f>SUMIF(BASE!$F$8:$F$999999,API!A81,BASE!$T$8:$T$999999)</f>
        <v>67000</v>
      </c>
      <c r="J81" s="29">
        <f t="shared" si="7"/>
        <v>-64729.040000000037</v>
      </c>
      <c r="K81" s="73">
        <f>SUMIF(CRC!$B$8:$B$62,API!A81,CRC!$E$8:$E$62)</f>
        <v>0</v>
      </c>
      <c r="L81" s="29">
        <f>SUMIF(CRC!$B$74:$B$99999,API!A81,CRC!$E$74:$E$99999)</f>
        <v>-64729.040000000037</v>
      </c>
      <c r="M81" s="106" t="s">
        <v>1596</v>
      </c>
      <c r="N81" s="106" t="s">
        <v>1598</v>
      </c>
      <c r="O81" s="80" t="s">
        <v>1338</v>
      </c>
      <c r="P81" s="109">
        <v>25</v>
      </c>
      <c r="Q81" s="108">
        <v>74</v>
      </c>
      <c r="R81" s="72">
        <v>81485.040000000008</v>
      </c>
      <c r="S81" s="30">
        <f>R81-E81</f>
        <v>14485.040000000008</v>
      </c>
      <c r="T81" s="82">
        <f t="shared" si="6"/>
        <v>7.8297513513513559</v>
      </c>
      <c r="U81" s="84">
        <f>SUMIF(BASE!$W$8:$W$999999,API!A81,BASE!$U$8:$U$999999)</f>
        <v>16756</v>
      </c>
    </row>
    <row r="82" spans="1:21" ht="15.75" x14ac:dyDescent="0.25">
      <c r="A82" s="93" t="s">
        <v>1435</v>
      </c>
      <c r="B82" s="102" t="s">
        <v>1602</v>
      </c>
      <c r="C82" s="121">
        <f>SUMIF(BASE!$F$8:$F$999999,API!A82,BASE!$J$8:$J$999999)</f>
        <v>0</v>
      </c>
      <c r="D82" s="95">
        <f>SUMIF(BASE!$F$8:$F$999999,API!A82,BASE!$K$8:$K$999999)</f>
        <v>0</v>
      </c>
      <c r="E82" s="72">
        <f>SUMIF(BASE!$F$8:$F$999999,API!A82,BASE!$O$8:$O$999999)</f>
        <v>0</v>
      </c>
      <c r="F82" s="29">
        <f>SUMIF(BASE!$F$8:$F$999999,API!A82,BASE!$R$8:$R$999999)</f>
        <v>0</v>
      </c>
      <c r="G82" s="75">
        <f>SUMIF(BASE!$F$8:$F$999999,API!A82,BASE!$Q$8:$Q$999999)</f>
        <v>0</v>
      </c>
      <c r="H82" s="29">
        <f>SUMIF(BASE!$F$8:$F$999999,API!A82,BASE!$S$8:$S$999999)</f>
        <v>0</v>
      </c>
      <c r="I82" s="29">
        <f>SUMIF(BASE!$F$8:$F$999999,API!A82,BASE!$T$8:$T$999999)</f>
        <v>0</v>
      </c>
      <c r="J82" s="29">
        <f t="shared" si="7"/>
        <v>0</v>
      </c>
      <c r="K82" s="73">
        <f>SUMIF(CRC!$B$8:$B$62,API!A82,CRC!$E$8:$E$62)</f>
        <v>0</v>
      </c>
      <c r="L82" s="29">
        <f>SUMIF(CRC!$B$74:$B$99999,API!A82,CRC!$E$74:$E$99999)</f>
        <v>0</v>
      </c>
      <c r="M82" s="106" t="s">
        <v>1357</v>
      </c>
      <c r="N82" s="106" t="s">
        <v>1598</v>
      </c>
      <c r="O82" s="80" t="s">
        <v>1338</v>
      </c>
      <c r="P82" s="109">
        <v>25</v>
      </c>
      <c r="Q82" s="108">
        <v>74</v>
      </c>
      <c r="R82" s="80" t="s">
        <v>1338</v>
      </c>
      <c r="S82" s="13">
        <v>0</v>
      </c>
      <c r="T82" s="82">
        <f t="shared" si="6"/>
        <v>0</v>
      </c>
      <c r="U82" s="84">
        <f>SUMIF(BASE!$W$8:$W$999999,API!A82,BASE!$U$8:$U$999999)</f>
        <v>0</v>
      </c>
    </row>
    <row r="83" spans="1:21" ht="15.75" x14ac:dyDescent="0.25">
      <c r="A83" s="93" t="s">
        <v>1401</v>
      </c>
      <c r="B83" s="102" t="s">
        <v>1602</v>
      </c>
      <c r="C83" s="121">
        <f>SUMIF(BASE!$F$8:$F$999999,API!A83,BASE!$J$8:$J$999999)</f>
        <v>0</v>
      </c>
      <c r="D83" s="95">
        <f>SUMIF(BASE!$F$8:$F$999999,API!A83,BASE!$K$8:$K$999999)</f>
        <v>0</v>
      </c>
      <c r="E83" s="72">
        <f>SUMIF(BASE!$F$8:$F$999999,API!A83,BASE!$O$8:$O$999999)</f>
        <v>0</v>
      </c>
      <c r="F83" s="29">
        <f>SUMIF(BASE!$F$8:$F$999999,API!A83,BASE!$R$8:$R$999999)</f>
        <v>0</v>
      </c>
      <c r="G83" s="75">
        <f>SUMIF(BASE!$F$8:$F$999999,API!A83,BASE!$Q$8:$Q$999999)</f>
        <v>0</v>
      </c>
      <c r="H83" s="29">
        <f>SUMIF(BASE!$F$8:$F$999999,API!A83,BASE!$S$8:$S$999999)</f>
        <v>0</v>
      </c>
      <c r="I83" s="29">
        <f>SUMIF(BASE!$F$8:$F$999999,API!A83,BASE!$T$8:$T$999999)</f>
        <v>0</v>
      </c>
      <c r="J83" s="29">
        <f t="shared" si="7"/>
        <v>0</v>
      </c>
      <c r="K83" s="73">
        <f>SUMIF(CRC!$B$8:$B$62,API!A83,CRC!$E$8:$E$62)</f>
        <v>0</v>
      </c>
      <c r="L83" s="29">
        <f>SUMIF(CRC!$B$74:$B$99999,API!A83,CRC!$E$74:$E$99999)</f>
        <v>0</v>
      </c>
      <c r="M83" s="106" t="s">
        <v>1357</v>
      </c>
      <c r="N83" s="106" t="s">
        <v>1599</v>
      </c>
      <c r="O83" s="72">
        <v>30000</v>
      </c>
      <c r="P83" s="109">
        <v>42</v>
      </c>
      <c r="Q83" s="109">
        <v>48</v>
      </c>
      <c r="R83" s="80" t="s">
        <v>1338</v>
      </c>
      <c r="S83" s="13">
        <v>0</v>
      </c>
      <c r="T83" s="82">
        <f t="shared" si="6"/>
        <v>0</v>
      </c>
      <c r="U83" s="84">
        <f>SUMIF(BASE!$W$8:$W$999999,API!A83,BASE!$U$8:$U$999999)</f>
        <v>0</v>
      </c>
    </row>
    <row r="84" spans="1:21" ht="15.75" x14ac:dyDescent="0.25">
      <c r="A84" s="93" t="s">
        <v>1425</v>
      </c>
      <c r="B84" s="102" t="s">
        <v>1602</v>
      </c>
      <c r="C84" s="121">
        <f>SUMIF(BASE!$F$8:$F$999999,API!A84,BASE!$J$8:$J$999999)</f>
        <v>0</v>
      </c>
      <c r="D84" s="95">
        <f>SUMIF(BASE!$F$8:$F$999999,API!A84,BASE!$K$8:$K$999999)</f>
        <v>0</v>
      </c>
      <c r="E84" s="72">
        <f>SUMIF(BASE!$F$8:$F$999999,API!A84,BASE!$O$8:$O$999999)</f>
        <v>0</v>
      </c>
      <c r="F84" s="29">
        <f>SUMIF(BASE!$F$8:$F$999999,API!A84,BASE!$R$8:$R$999999)</f>
        <v>0</v>
      </c>
      <c r="G84" s="75">
        <f>SUMIF(BASE!$F$8:$F$999999,API!A84,BASE!$Q$8:$Q$999999)</f>
        <v>0</v>
      </c>
      <c r="H84" s="29">
        <f>SUMIF(BASE!$F$8:$F$999999,API!A84,BASE!$S$8:$S$999999)</f>
        <v>0</v>
      </c>
      <c r="I84" s="29">
        <f>SUMIF(BASE!$F$8:$F$999999,API!A84,BASE!$T$8:$T$999999)</f>
        <v>0</v>
      </c>
      <c r="J84" s="29">
        <f t="shared" si="7"/>
        <v>0</v>
      </c>
      <c r="K84" s="73">
        <f>SUMIF(CRC!$B$8:$B$62,API!A84,CRC!$E$8:$E$62)</f>
        <v>0</v>
      </c>
      <c r="L84" s="29">
        <f>SUMIF(CRC!$B$74:$B$99999,API!A84,CRC!$E$74:$E$99999)</f>
        <v>0</v>
      </c>
      <c r="M84" s="106" t="s">
        <v>1357</v>
      </c>
      <c r="N84" s="106" t="s">
        <v>1598</v>
      </c>
      <c r="O84" s="80" t="s">
        <v>1338</v>
      </c>
      <c r="P84" s="109">
        <v>25</v>
      </c>
      <c r="Q84" s="108">
        <v>74</v>
      </c>
      <c r="R84" s="80" t="s">
        <v>1338</v>
      </c>
      <c r="S84" s="13">
        <v>0</v>
      </c>
      <c r="T84" s="82">
        <f t="shared" si="6"/>
        <v>0</v>
      </c>
      <c r="U84" s="84">
        <f>SUMIF(BASE!$W$8:$W$999999,API!A84,BASE!$U$8:$U$999999)</f>
        <v>0</v>
      </c>
    </row>
    <row r="85" spans="1:21" ht="15.75" x14ac:dyDescent="0.25">
      <c r="A85" s="93" t="s">
        <v>1064</v>
      </c>
      <c r="B85" s="102" t="s">
        <v>1602</v>
      </c>
      <c r="C85" s="121">
        <f>SUMIF(BASE!$F$8:$F$999999,API!A85,BASE!$J$8:$J$999999)</f>
        <v>139.57999999999998</v>
      </c>
      <c r="D85" s="95">
        <f>SUMIF(BASE!$F$8:$F$999999,API!A85,BASE!$K$8:$K$999999)</f>
        <v>90.5</v>
      </c>
      <c r="E85" s="72">
        <f>SUMIF(BASE!$F$8:$F$999999,API!A85,BASE!$O$8:$O$999999)</f>
        <v>6500.26</v>
      </c>
      <c r="F85" s="29">
        <f>SUMIF(BASE!$F$8:$F$999999,API!A85,BASE!$R$8:$R$999999)</f>
        <v>6500.26</v>
      </c>
      <c r="G85" s="75">
        <f>SUMIF(BASE!$F$8:$F$999999,API!A85,BASE!$Q$8:$Q$999999)</f>
        <v>0</v>
      </c>
      <c r="H85" s="29">
        <f>SUMIF(BASE!$F$8:$F$999999,API!A85,BASE!$S$8:$S$999999)</f>
        <v>6500.26</v>
      </c>
      <c r="I85" s="29">
        <f>SUMIF(BASE!$F$8:$F$999999,API!A85,BASE!$T$8:$T$999999)</f>
        <v>0</v>
      </c>
      <c r="J85" s="29">
        <f t="shared" si="7"/>
        <v>-78310.108000000007</v>
      </c>
      <c r="K85" s="73">
        <f>SUMIF(CRC!$B$8:$B$62,API!A85,CRC!$E$8:$E$62)</f>
        <v>-78310.108000000007</v>
      </c>
      <c r="L85" s="29">
        <f>SUMIF(CRC!$B$74:$B$99999,API!A85,CRC!$E$74:$E$99999)</f>
        <v>0</v>
      </c>
      <c r="M85" s="106" t="s">
        <v>1357</v>
      </c>
      <c r="N85" s="106" t="s">
        <v>1598</v>
      </c>
      <c r="O85" s="72">
        <v>30000</v>
      </c>
      <c r="P85" s="109">
        <v>25</v>
      </c>
      <c r="Q85" s="108">
        <v>74</v>
      </c>
      <c r="R85" s="72">
        <v>20000</v>
      </c>
      <c r="S85" s="30">
        <f t="shared" ref="S85:S86" si="8">R85-E85</f>
        <v>13499.74</v>
      </c>
      <c r="T85" s="82">
        <f t="shared" si="6"/>
        <v>7.297156756756757</v>
      </c>
      <c r="U85" s="84">
        <f>SUMIF(BASE!$W$8:$W$999999,API!A85,BASE!$U$8:$U$999999)</f>
        <v>0</v>
      </c>
    </row>
    <row r="86" spans="1:21" ht="16.5" thickBot="1" x14ac:dyDescent="0.3">
      <c r="A86" s="94" t="s">
        <v>85</v>
      </c>
      <c r="B86" s="103" t="s">
        <v>1596</v>
      </c>
      <c r="C86" s="122">
        <f>SUMIF(BASE!$F$8:$F$999999,API!A86,BASE!$J$8:$J$999999)</f>
        <v>1084.44</v>
      </c>
      <c r="D86" s="123">
        <f>SUMIF(BASE!$F$8:$F$999999,API!A86,BASE!$K$8:$K$999999)</f>
        <v>674</v>
      </c>
      <c r="E86" s="85">
        <f>SUMIF(BASE!$F$8:$F$999999,API!A86,BASE!$O$8:$O$999999)</f>
        <v>45050</v>
      </c>
      <c r="F86" s="86">
        <f>SUMIF(BASE!$F$8:$F$999999,API!A86,BASE!$R$8:$R$999999)</f>
        <v>45050</v>
      </c>
      <c r="G86" s="75">
        <f>SUMIF(BASE!$F$8:$F$999999,API!A86,BASE!$Q$8:$Q$999999)</f>
        <v>0</v>
      </c>
      <c r="H86" s="86">
        <f>SUMIF(BASE!$F$8:$F$999999,API!A86,BASE!$S$8:$S$999999)</f>
        <v>0</v>
      </c>
      <c r="I86" s="86">
        <f>SUMIF(BASE!$F$8:$F$999999,API!A86,BASE!$T$8:$T$999999)</f>
        <v>45050</v>
      </c>
      <c r="J86" s="86">
        <f t="shared" si="7"/>
        <v>0</v>
      </c>
      <c r="K86" s="86">
        <f>SUMIF(CRC!$B$8:$B$62,API!A86,CRC!$E$8:$E$62)</f>
        <v>0</v>
      </c>
      <c r="L86" s="86">
        <f>SUMIF(CRC!$B$74:$B$99999,API!A86,CRC!$E$74:$E$99999)</f>
        <v>0</v>
      </c>
      <c r="M86" s="107" t="s">
        <v>1596</v>
      </c>
      <c r="N86" s="107" t="s">
        <v>1598</v>
      </c>
      <c r="O86" s="87" t="s">
        <v>1338</v>
      </c>
      <c r="P86" s="110">
        <v>25</v>
      </c>
      <c r="Q86" s="111">
        <v>74</v>
      </c>
      <c r="R86" s="87">
        <v>26944.22</v>
      </c>
      <c r="S86" s="88">
        <f t="shared" si="8"/>
        <v>-18105.78</v>
      </c>
      <c r="T86" s="89">
        <f t="shared" si="6"/>
        <v>-9.7869081081081077</v>
      </c>
      <c r="U86" s="90">
        <f>SUMIF(BASE!$W$8:$W$999999,API!A86,BASE!$U$8:$U$999999)</f>
        <v>23722.979999999996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A513-A65C-41BA-8298-6B7D493C6B99}">
  <dimension ref="A1:P18"/>
  <sheetViews>
    <sheetView workbookViewId="0">
      <selection activeCell="C1" sqref="C1"/>
    </sheetView>
  </sheetViews>
  <sheetFormatPr baseColWidth="10" defaultRowHeight="15" x14ac:dyDescent="0.25"/>
  <cols>
    <col min="1" max="1" width="15.140625" bestFit="1" customWidth="1"/>
    <col min="2" max="2" width="13.140625" bestFit="1" customWidth="1"/>
    <col min="3" max="3" width="11.5703125" bestFit="1" customWidth="1"/>
    <col min="4" max="4" width="22.85546875" bestFit="1" customWidth="1"/>
    <col min="5" max="5" width="14.42578125" bestFit="1" customWidth="1"/>
    <col min="6" max="6" width="17" bestFit="1" customWidth="1"/>
    <col min="7" max="7" width="12.7109375" bestFit="1" customWidth="1"/>
    <col min="8" max="8" width="11.85546875" bestFit="1" customWidth="1"/>
    <col min="9" max="9" width="19" bestFit="1" customWidth="1"/>
    <col min="10" max="10" width="18.140625" bestFit="1" customWidth="1"/>
    <col min="11" max="11" width="22.42578125" bestFit="1" customWidth="1"/>
    <col min="12" max="12" width="21.5703125" bestFit="1" customWidth="1"/>
    <col min="13" max="13" width="13.7109375" bestFit="1" customWidth="1"/>
    <col min="14" max="14" width="25.140625" bestFit="1" customWidth="1"/>
    <col min="15" max="15" width="27.28515625" bestFit="1" customWidth="1"/>
    <col min="16" max="16" width="27.140625" bestFit="1" customWidth="1"/>
  </cols>
  <sheetData>
    <row r="1" spans="1:16" x14ac:dyDescent="0.25">
      <c r="A1" s="143" t="s">
        <v>1634</v>
      </c>
      <c r="B1" s="143" t="s">
        <v>1651</v>
      </c>
      <c r="C1" s="143" t="s">
        <v>1635</v>
      </c>
      <c r="D1" s="143" t="s">
        <v>1636</v>
      </c>
      <c r="E1" s="143" t="s">
        <v>1637</v>
      </c>
      <c r="F1" s="143" t="s">
        <v>1638</v>
      </c>
      <c r="G1" s="143" t="s">
        <v>1639</v>
      </c>
      <c r="H1" s="143" t="s">
        <v>1640</v>
      </c>
      <c r="I1" s="143" t="s">
        <v>1641</v>
      </c>
      <c r="J1" s="143" t="s">
        <v>1642</v>
      </c>
      <c r="K1" s="143" t="s">
        <v>1643</v>
      </c>
      <c r="L1" s="143" t="s">
        <v>1644</v>
      </c>
      <c r="M1" s="143" t="s">
        <v>1652</v>
      </c>
      <c r="N1" s="143" t="s">
        <v>1646</v>
      </c>
      <c r="O1" s="143" t="s">
        <v>1645</v>
      </c>
      <c r="P1" s="143" t="s">
        <v>1647</v>
      </c>
    </row>
    <row r="2" spans="1:16" x14ac:dyDescent="0.25">
      <c r="A2" s="142">
        <f>+BASE!J6</f>
        <v>22412.720000000023</v>
      </c>
      <c r="B2" s="142">
        <f>+BASE!O6</f>
        <v>1057378.4633333336</v>
      </c>
      <c r="C2" s="142">
        <f>+BASE!R6</f>
        <v>883408.60333333327</v>
      </c>
      <c r="D2" s="142">
        <f>+BASE!S6/BASE!T6</f>
        <v>0.98522980785062297</v>
      </c>
      <c r="E2" s="142">
        <f>+BASE!Q6</f>
        <v>173969.86</v>
      </c>
      <c r="F2" s="142">
        <f>+BASE!U6</f>
        <v>160107.92000000004</v>
      </c>
      <c r="G2" s="142">
        <f>+CRC!E63</f>
        <v>6744543.1636000006</v>
      </c>
      <c r="H2" s="142">
        <f>+CRC!E112</f>
        <v>1898628.4899999993</v>
      </c>
      <c r="I2" s="142">
        <f>+CRC!F63</f>
        <v>4249089.1556000002</v>
      </c>
      <c r="J2" s="142">
        <f>+CRC!F112</f>
        <v>1941862.1499999997</v>
      </c>
      <c r="K2" s="142">
        <f>+G2-I2</f>
        <v>2495454.0080000004</v>
      </c>
      <c r="L2" s="142">
        <f>+H2-J2</f>
        <v>-43233.660000000382</v>
      </c>
      <c r="M2" s="142">
        <f>+SUM(ESP!C2:C22)</f>
        <v>250889.21</v>
      </c>
      <c r="N2" s="142">
        <f>+SUM(COMM!C2:C13)</f>
        <v>69</v>
      </c>
      <c r="O2" s="142">
        <f>+SUM(COMM!B2:B13)</f>
        <v>75</v>
      </c>
      <c r="P2" s="142">
        <f>+O2-N2</f>
        <v>6</v>
      </c>
    </row>
    <row r="18" spans="11:11" x14ac:dyDescent="0.25">
      <c r="K18">
        <v>661539620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BASE</vt:lpstr>
      <vt:lpstr>Plafond</vt:lpstr>
      <vt:lpstr>COMM</vt:lpstr>
      <vt:lpstr>CRC</vt:lpstr>
      <vt:lpstr>ESP</vt:lpstr>
      <vt:lpstr>RCRC</vt:lpstr>
      <vt:lpstr>API</vt:lpstr>
      <vt:lpstr>RCCOMM</vt:lpstr>
      <vt:lpstr>CRC!Zone_d_impression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NOUINOU</dc:creator>
  <cp:lastModifiedBy>HAMZA NOUINOU</cp:lastModifiedBy>
  <cp:lastPrinted>2023-10-24T11:25:40Z</cp:lastPrinted>
  <dcterms:created xsi:type="dcterms:W3CDTF">2023-10-20T10:08:09Z</dcterms:created>
  <dcterms:modified xsi:type="dcterms:W3CDTF">2023-11-23T15:07:16Z</dcterms:modified>
</cp:coreProperties>
</file>