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ch\Documents\SpatLab\"/>
    </mc:Choice>
  </mc:AlternateContent>
  <bookViews>
    <workbookView xWindow="0" yWindow="0" windowWidth="30720" windowHeight="135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I6" i="1"/>
  <c r="I3" i="1"/>
  <c r="F4" i="1"/>
  <c r="I4" i="1" s="1"/>
  <c r="F5" i="1"/>
  <c r="I5" i="1" s="1"/>
  <c r="F6" i="1"/>
  <c r="F3" i="1"/>
  <c r="I16" i="1"/>
  <c r="I17" i="1"/>
  <c r="I18" i="1"/>
  <c r="I1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B3" i="1"/>
  <c r="H3" i="1" s="1"/>
  <c r="B4" i="1"/>
  <c r="H4" i="1" s="1"/>
  <c r="B5" i="1"/>
  <c r="H5" i="1" s="1"/>
  <c r="J19" i="1" l="1"/>
  <c r="G5" i="1"/>
  <c r="G3" i="1"/>
  <c r="G4" i="1"/>
</calcChain>
</file>

<file path=xl/sharedStrings.xml><?xml version="1.0" encoding="utf-8"?>
<sst xmlns="http://schemas.openxmlformats.org/spreadsheetml/2006/main" count="17" uniqueCount="17">
  <si>
    <t>SPKR</t>
  </si>
  <si>
    <t>Measure</t>
  </si>
  <si>
    <t>Angle (From LP)</t>
  </si>
  <si>
    <t>H (to floor)</t>
  </si>
  <si>
    <t>D (to LP)</t>
  </si>
  <si>
    <t>Elevation</t>
  </si>
  <si>
    <t>h (H-LP)</t>
  </si>
  <si>
    <t>Distance</t>
  </si>
  <si>
    <t>Angle (For Spat Decoder)</t>
  </si>
  <si>
    <t>Angle (For Rapture Decoder)</t>
  </si>
  <si>
    <t>D (AA to LP Base)</t>
  </si>
  <si>
    <t>AA</t>
  </si>
  <si>
    <t>Acoustic Axis of Speaker</t>
  </si>
  <si>
    <t>LP</t>
  </si>
  <si>
    <t>Listening Positions</t>
  </si>
  <si>
    <t>1.23m</t>
  </si>
  <si>
    <t>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</si>
</sst>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4"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J19" totalsRowShown="0" headerRowDxfId="1" headerRowBorderDxfId="3">
  <autoFilter ref="A2:J19"/>
  <tableColumns count="10">
    <tableColumn id="1" name="SPKR" dataDxfId="2"/>
    <tableColumn id="2" name="Angle (From LP)"/>
    <tableColumn id="3" name="D (to LP)"/>
    <tableColumn id="4" name="H (to floor)"/>
    <tableColumn id="5" name="D (AA to LP Base)"/>
    <tableColumn id="6" name="h (H-LP)"/>
    <tableColumn id="7" name="Angle (For Rapture Decoder)" dataDxfId="0">
      <calculatedColumnFormula>IF(B3&gt;180,360-B3,-B3)</calculatedColumnFormula>
    </tableColumn>
    <tableColumn id="8" name="Angle (For Spat Decoder)">
      <calculatedColumnFormula>IF(B3&gt;180,B3-360,B3)</calculatedColumnFormula>
    </tableColumn>
    <tableColumn id="9" name="Elevation"/>
    <tableColumn id="10" name="Distan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B15" sqref="B15"/>
    </sheetView>
  </sheetViews>
  <sheetFormatPr defaultRowHeight="14.4" x14ac:dyDescent="0.3"/>
  <cols>
    <col min="2" max="2" width="16.21875" customWidth="1"/>
    <col min="3" max="3" width="10.109375" customWidth="1"/>
    <col min="4" max="4" width="12.109375" customWidth="1"/>
    <col min="5" max="5" width="18.77734375" customWidth="1"/>
    <col min="6" max="6" width="9.6640625" customWidth="1"/>
    <col min="7" max="7" width="26.6640625" customWidth="1"/>
    <col min="8" max="8" width="23.77734375" customWidth="1"/>
    <col min="9" max="9" width="10.6640625" customWidth="1"/>
    <col min="10" max="10" width="10" customWidth="1"/>
  </cols>
  <sheetData>
    <row r="1" spans="1:10" x14ac:dyDescent="0.3">
      <c r="A1" s="4"/>
      <c r="B1" s="5" t="s">
        <v>1</v>
      </c>
      <c r="C1" s="5"/>
      <c r="D1" s="5"/>
      <c r="E1" s="5"/>
      <c r="F1" s="5"/>
      <c r="G1" s="5" t="s">
        <v>16</v>
      </c>
      <c r="H1" s="5"/>
      <c r="I1" s="5"/>
      <c r="J1" s="5"/>
    </row>
    <row r="2" spans="1:10" x14ac:dyDescent="0.3">
      <c r="A2" s="6" t="s">
        <v>0</v>
      </c>
      <c r="B2" s="6" t="s">
        <v>2</v>
      </c>
      <c r="C2" s="6" t="s">
        <v>4</v>
      </c>
      <c r="D2" s="6" t="s">
        <v>3</v>
      </c>
      <c r="E2" s="6" t="s">
        <v>10</v>
      </c>
      <c r="F2" s="6" t="s">
        <v>6</v>
      </c>
      <c r="G2" s="6" t="s">
        <v>9</v>
      </c>
      <c r="H2" s="6" t="s">
        <v>8</v>
      </c>
      <c r="I2" s="6" t="s">
        <v>5</v>
      </c>
      <c r="J2" s="6" t="s">
        <v>7</v>
      </c>
    </row>
    <row r="3" spans="1:10" x14ac:dyDescent="0.3">
      <c r="A3" s="7">
        <v>1</v>
      </c>
      <c r="B3" s="1">
        <f>225+90</f>
        <v>315</v>
      </c>
      <c r="C3" s="1">
        <v>2.1320000000000001</v>
      </c>
      <c r="D3" s="1">
        <v>2.411</v>
      </c>
      <c r="E3" s="1"/>
      <c r="F3" s="1">
        <f>D3-1.23</f>
        <v>1.181</v>
      </c>
      <c r="G3" s="9">
        <f>IF(B3&gt;180,360-B3,-B3)</f>
        <v>45</v>
      </c>
      <c r="H3" s="3">
        <f>IF(B3&gt;180,B3-360,B3)</f>
        <v>-45</v>
      </c>
      <c r="I3" s="3">
        <f>DEGREES(ASIN(  F3 / C3  ))</f>
        <v>33.637733029519843</v>
      </c>
      <c r="J3" s="3">
        <f>C3</f>
        <v>2.1320000000000001</v>
      </c>
    </row>
    <row r="4" spans="1:10" x14ac:dyDescent="0.3">
      <c r="A4" s="7">
        <v>2</v>
      </c>
      <c r="B4" s="1">
        <f>135+90</f>
        <v>225</v>
      </c>
      <c r="C4" s="1">
        <v>2.109</v>
      </c>
      <c r="D4" s="1">
        <v>2.41</v>
      </c>
      <c r="E4" s="1"/>
      <c r="F4" s="1">
        <f t="shared" ref="F4:F6" si="0">D4-1.23</f>
        <v>1.1800000000000002</v>
      </c>
      <c r="G4" s="10">
        <f t="shared" ref="G4:G19" si="1">IF(B4&gt;180,360-B4,-B4)</f>
        <v>135</v>
      </c>
      <c r="H4" s="1">
        <f>IF(B4&gt;180,B4-360,B4)</f>
        <v>-135</v>
      </c>
      <c r="I4" s="1">
        <f t="shared" ref="I4:I6" si="2">DEGREES(ASIN(  F4 / C4  ))</f>
        <v>34.021701741602207</v>
      </c>
      <c r="J4" s="1">
        <f>C4</f>
        <v>2.109</v>
      </c>
    </row>
    <row r="5" spans="1:10" x14ac:dyDescent="0.3">
      <c r="A5" s="7">
        <v>3</v>
      </c>
      <c r="B5" s="1">
        <f>90+45</f>
        <v>135</v>
      </c>
      <c r="C5" s="1">
        <v>2.12</v>
      </c>
      <c r="D5" s="1">
        <v>2.3849999999999998</v>
      </c>
      <c r="E5" s="1"/>
      <c r="F5" s="1">
        <f t="shared" si="0"/>
        <v>1.1549999999999998</v>
      </c>
      <c r="G5" s="10">
        <f t="shared" si="1"/>
        <v>-135</v>
      </c>
      <c r="H5" s="1">
        <f>IF(B5&gt;180,B5-360,B5)</f>
        <v>135</v>
      </c>
      <c r="I5" s="1">
        <f t="shared" si="2"/>
        <v>33.0117708963814</v>
      </c>
      <c r="J5" s="1">
        <f>C5</f>
        <v>2.12</v>
      </c>
    </row>
    <row r="6" spans="1:10" x14ac:dyDescent="0.3">
      <c r="A6" s="6">
        <v>4</v>
      </c>
      <c r="B6" s="2">
        <v>45</v>
      </c>
      <c r="C6" s="2">
        <v>2.1259999999999999</v>
      </c>
      <c r="D6" s="2">
        <v>2.4020000000000001</v>
      </c>
      <c r="E6" s="2"/>
      <c r="F6" s="2">
        <f t="shared" si="0"/>
        <v>1.1720000000000002</v>
      </c>
      <c r="G6" s="11">
        <f t="shared" si="1"/>
        <v>-45</v>
      </c>
      <c r="H6" s="2">
        <f>IF(B6&gt;180,B6-360,B6)</f>
        <v>45</v>
      </c>
      <c r="I6" s="2">
        <f t="shared" si="2"/>
        <v>33.454183325012394</v>
      </c>
      <c r="J6" s="2">
        <f>C6</f>
        <v>2.1259999999999999</v>
      </c>
    </row>
    <row r="7" spans="1:10" x14ac:dyDescent="0.3">
      <c r="A7" s="8">
        <v>5</v>
      </c>
      <c r="B7" s="3">
        <v>337</v>
      </c>
      <c r="C7" s="3">
        <v>2.1379999999999999</v>
      </c>
      <c r="D7" s="3"/>
      <c r="E7" s="3"/>
      <c r="F7" s="3"/>
      <c r="G7" s="9">
        <f t="shared" si="1"/>
        <v>23</v>
      </c>
      <c r="H7" s="3">
        <f>IF(B7&gt;180,B7-360,B7)</f>
        <v>-23</v>
      </c>
      <c r="I7" s="3">
        <v>5</v>
      </c>
      <c r="J7" s="3">
        <f>C7</f>
        <v>2.1379999999999999</v>
      </c>
    </row>
    <row r="8" spans="1:10" x14ac:dyDescent="0.3">
      <c r="A8" s="7">
        <v>6</v>
      </c>
      <c r="B8" s="1">
        <v>293</v>
      </c>
      <c r="C8" s="1">
        <v>2.125</v>
      </c>
      <c r="D8" s="1"/>
      <c r="E8" s="1"/>
      <c r="F8" s="1"/>
      <c r="G8" s="10">
        <f t="shared" si="1"/>
        <v>67</v>
      </c>
      <c r="H8" s="1">
        <f>IF(B8&gt;180,B8-360,B8)</f>
        <v>-67</v>
      </c>
      <c r="I8" s="1">
        <v>5</v>
      </c>
      <c r="J8" s="1">
        <f>C8</f>
        <v>2.125</v>
      </c>
    </row>
    <row r="9" spans="1:10" x14ac:dyDescent="0.3">
      <c r="A9" s="7">
        <v>7</v>
      </c>
      <c r="B9" s="1">
        <v>247</v>
      </c>
      <c r="C9" s="1">
        <v>2.1070000000000002</v>
      </c>
      <c r="D9" s="1"/>
      <c r="E9" s="1"/>
      <c r="F9" s="1"/>
      <c r="G9" s="10">
        <f t="shared" si="1"/>
        <v>113</v>
      </c>
      <c r="H9" s="1">
        <f>IF(B9&gt;180,B9-360,B9)</f>
        <v>-113</v>
      </c>
      <c r="I9" s="1">
        <v>5</v>
      </c>
      <c r="J9" s="1">
        <f>C9</f>
        <v>2.1070000000000002</v>
      </c>
    </row>
    <row r="10" spans="1:10" x14ac:dyDescent="0.3">
      <c r="A10" s="6">
        <v>8</v>
      </c>
      <c r="B10" s="2">
        <v>204</v>
      </c>
      <c r="C10" s="2">
        <v>2.1059999999999999</v>
      </c>
      <c r="D10" s="2"/>
      <c r="E10" s="2"/>
      <c r="F10" s="2"/>
      <c r="G10" s="11">
        <f t="shared" si="1"/>
        <v>156</v>
      </c>
      <c r="H10" s="2">
        <f>IF(B10&gt;180,B10-360,B10)</f>
        <v>-156</v>
      </c>
      <c r="I10" s="2">
        <v>5</v>
      </c>
      <c r="J10" s="2">
        <f>C10</f>
        <v>2.1059999999999999</v>
      </c>
    </row>
    <row r="11" spans="1:10" x14ac:dyDescent="0.3">
      <c r="A11" s="8">
        <v>9</v>
      </c>
      <c r="B11" s="3">
        <v>158</v>
      </c>
      <c r="C11" s="3">
        <v>2.12</v>
      </c>
      <c r="D11" s="3"/>
      <c r="E11" s="3"/>
      <c r="F11" s="3"/>
      <c r="G11" s="9">
        <f t="shared" si="1"/>
        <v>-158</v>
      </c>
      <c r="H11" s="3">
        <f>IF(B11&gt;180,B11-360,B11)</f>
        <v>158</v>
      </c>
      <c r="I11" s="3">
        <v>5</v>
      </c>
      <c r="J11" s="3">
        <f>C11</f>
        <v>2.12</v>
      </c>
    </row>
    <row r="12" spans="1:10" x14ac:dyDescent="0.3">
      <c r="A12" s="7">
        <v>10</v>
      </c>
      <c r="B12" s="1">
        <v>114</v>
      </c>
      <c r="C12" s="1">
        <v>2.14</v>
      </c>
      <c r="D12" s="1"/>
      <c r="E12" s="1"/>
      <c r="F12" s="1"/>
      <c r="G12" s="10">
        <f t="shared" si="1"/>
        <v>-114</v>
      </c>
      <c r="H12" s="1">
        <f>IF(B12&gt;180,B12-360,B12)</f>
        <v>114</v>
      </c>
      <c r="I12" s="1">
        <v>5</v>
      </c>
      <c r="J12" s="1">
        <f>C12</f>
        <v>2.14</v>
      </c>
    </row>
    <row r="13" spans="1:10" x14ac:dyDescent="0.3">
      <c r="A13" s="7">
        <v>11</v>
      </c>
      <c r="B13" s="1">
        <v>68.5</v>
      </c>
      <c r="C13" s="1">
        <v>2.1259999999999999</v>
      </c>
      <c r="D13" s="1"/>
      <c r="E13" s="1"/>
      <c r="F13" s="1"/>
      <c r="G13" s="10">
        <f t="shared" si="1"/>
        <v>-68.5</v>
      </c>
      <c r="H13" s="1">
        <f>IF(B13&gt;180,B13-360,B13)</f>
        <v>68.5</v>
      </c>
      <c r="I13" s="1">
        <v>5</v>
      </c>
      <c r="J13" s="1">
        <f>C13</f>
        <v>2.1259999999999999</v>
      </c>
    </row>
    <row r="14" spans="1:10" x14ac:dyDescent="0.3">
      <c r="A14" s="6">
        <v>12</v>
      </c>
      <c r="B14" s="2">
        <v>23</v>
      </c>
      <c r="C14" s="2">
        <v>2.141</v>
      </c>
      <c r="D14" s="2"/>
      <c r="E14" s="2"/>
      <c r="F14" s="2"/>
      <c r="G14" s="11">
        <f t="shared" si="1"/>
        <v>-23</v>
      </c>
      <c r="H14" s="2">
        <f>IF(B14&gt;180,B14-360,B14)</f>
        <v>23</v>
      </c>
      <c r="I14" s="2">
        <v>5</v>
      </c>
      <c r="J14" s="2">
        <f>C14</f>
        <v>2.141</v>
      </c>
    </row>
    <row r="15" spans="1:10" x14ac:dyDescent="0.3">
      <c r="A15" s="8">
        <v>13</v>
      </c>
      <c r="B15" s="3">
        <v>315</v>
      </c>
      <c r="C15" s="3">
        <v>2.754</v>
      </c>
      <c r="D15" s="3"/>
      <c r="E15" s="3">
        <v>2.6549999999999998</v>
      </c>
      <c r="F15" s="3"/>
      <c r="G15" s="9">
        <f t="shared" si="1"/>
        <v>45</v>
      </c>
      <c r="H15" s="3">
        <f>IF(B15&gt;180,B15-360,B15)</f>
        <v>-45</v>
      </c>
      <c r="I15" s="3">
        <f>DEGREES(-ACOS(E15/C15))</f>
        <v>-15.40930001001114</v>
      </c>
      <c r="J15" s="3">
        <f>C15</f>
        <v>2.754</v>
      </c>
    </row>
    <row r="16" spans="1:10" x14ac:dyDescent="0.3">
      <c r="A16" s="7">
        <v>14</v>
      </c>
      <c r="B16" s="1">
        <v>225</v>
      </c>
      <c r="C16" s="1">
        <v>2.6920000000000002</v>
      </c>
      <c r="D16" s="1"/>
      <c r="E16" s="1">
        <v>2.56</v>
      </c>
      <c r="F16" s="1"/>
      <c r="G16" s="10">
        <f t="shared" si="1"/>
        <v>135</v>
      </c>
      <c r="H16" s="1">
        <f>IF(B16&gt;180,B16-360,B16)</f>
        <v>-135</v>
      </c>
      <c r="I16" s="1">
        <f t="shared" ref="I16:I18" si="3">DEGREES(-ACOS(E16/C16))</f>
        <v>-18.01680782330007</v>
      </c>
      <c r="J16" s="1">
        <f>C16</f>
        <v>2.6920000000000002</v>
      </c>
    </row>
    <row r="17" spans="1:10" x14ac:dyDescent="0.3">
      <c r="A17" s="7">
        <v>15</v>
      </c>
      <c r="B17" s="1">
        <v>135</v>
      </c>
      <c r="C17" s="1">
        <v>2.7509999999999999</v>
      </c>
      <c r="D17" s="1"/>
      <c r="E17" s="1">
        <v>2.6190000000000002</v>
      </c>
      <c r="F17" s="1"/>
      <c r="G17" s="10">
        <f t="shared" si="1"/>
        <v>-135</v>
      </c>
      <c r="H17" s="1">
        <f>IF(B17&gt;180,B17-360,B17)</f>
        <v>135</v>
      </c>
      <c r="I17" s="1">
        <f t="shared" si="3"/>
        <v>-17.820969560857169</v>
      </c>
      <c r="J17" s="1">
        <f>C17</f>
        <v>2.7509999999999999</v>
      </c>
    </row>
    <row r="18" spans="1:10" x14ac:dyDescent="0.3">
      <c r="A18" s="6">
        <v>16</v>
      </c>
      <c r="B18" s="2">
        <v>45</v>
      </c>
      <c r="C18" s="2">
        <v>2.754</v>
      </c>
      <c r="D18" s="2"/>
      <c r="E18" s="2">
        <v>2.62</v>
      </c>
      <c r="F18" s="2"/>
      <c r="G18" s="11">
        <f t="shared" si="1"/>
        <v>-45</v>
      </c>
      <c r="H18" s="2">
        <f>IF(B18&gt;180,B18-360,B18)</f>
        <v>45</v>
      </c>
      <c r="I18" s="2">
        <f t="shared" si="3"/>
        <v>-17.946713142027829</v>
      </c>
      <c r="J18" s="2">
        <f>C18</f>
        <v>2.754</v>
      </c>
    </row>
    <row r="19" spans="1:10" x14ac:dyDescent="0.3">
      <c r="A19" s="4">
        <v>17</v>
      </c>
      <c r="B19">
        <v>0</v>
      </c>
      <c r="C19">
        <v>2</v>
      </c>
      <c r="G19" s="10">
        <f t="shared" si="1"/>
        <v>0</v>
      </c>
      <c r="H19" s="1">
        <f>IF(B19&gt;180,B19-360,B19)</f>
        <v>0</v>
      </c>
      <c r="I19" s="1"/>
      <c r="J19" s="1">
        <f>AVERAGE(J15:J18)</f>
        <v>2.7377499999999997</v>
      </c>
    </row>
    <row r="21" spans="1:10" x14ac:dyDescent="0.3">
      <c r="A21" t="s">
        <v>11</v>
      </c>
      <c r="B21" t="s">
        <v>12</v>
      </c>
    </row>
    <row r="22" spans="1:10" x14ac:dyDescent="0.3">
      <c r="A22" t="s">
        <v>13</v>
      </c>
      <c r="B22" t="s">
        <v>14</v>
      </c>
      <c r="C22" t="s">
        <v>15</v>
      </c>
    </row>
  </sheetData>
  <mergeCells count="2">
    <mergeCell ref="B1:F1"/>
    <mergeCell ref="G1:J1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Royal College of 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 Tech</dc:creator>
  <cp:lastModifiedBy>RCA Tech</cp:lastModifiedBy>
  <dcterms:created xsi:type="dcterms:W3CDTF">2019-05-24T16:07:37Z</dcterms:created>
  <dcterms:modified xsi:type="dcterms:W3CDTF">2019-05-24T17:46:53Z</dcterms:modified>
</cp:coreProperties>
</file>