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/>
  </bookViews>
  <sheets>
    <sheet name="19星域战力标" sheetId="1" r:id="rId1"/>
    <sheet name="19星域异界币统计" sheetId="2" r:id="rId2"/>
    <sheet name="Sheet3" sheetId="3" r:id="rId3"/>
  </sheets>
  <definedNames>
    <definedName name="_xlnm._FilterDatabase" localSheetId="0" hidden="1">'19星域战力标'!$F$1:$F$31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<sst xmlns="http://schemas.openxmlformats.org/spreadsheetml/2006/main" count="243" uniqueCount="146">
  <si>
    <t>区服</t>
  </si>
  <si>
    <t>名字</t>
  </si>
  <si>
    <t>氪度</t>
  </si>
  <si>
    <t>战力（2025.3.26）</t>
  </si>
  <si>
    <t>周提升值</t>
  </si>
  <si>
    <t>战力（2025.4.2）</t>
  </si>
  <si>
    <t>战力（2025.4.9）</t>
  </si>
  <si>
    <t>战力（2025.4.16）</t>
  </si>
  <si>
    <t>战力（2025.4.23）</t>
  </si>
  <si>
    <t>战力（2025.4.30）</t>
  </si>
  <si>
    <t>战力（2025.5.7）</t>
  </si>
  <si>
    <t>战力（2025.5.14）</t>
  </si>
  <si>
    <t>战力（2025.5.21）</t>
  </si>
  <si>
    <t>战力（2025.5.28）</t>
  </si>
  <si>
    <t>战力（2025.6.4）</t>
  </si>
  <si>
    <t>战力（2025.6.11）</t>
  </si>
  <si>
    <t>战力（2025.6.18）</t>
  </si>
  <si>
    <t>战力（2025.6.25）</t>
  </si>
  <si>
    <t>战力（2025.7.2）</t>
  </si>
  <si>
    <t>战力（2025.7.9）</t>
  </si>
  <si>
    <t>战力（2025.7.16）</t>
  </si>
  <si>
    <t>战力（2025.7.23）</t>
  </si>
  <si>
    <t>战力（2025.7.30）</t>
  </si>
  <si>
    <t>战力（2025.8.6）</t>
  </si>
  <si>
    <t>战力（2025.8.13）</t>
  </si>
  <si>
    <t>周提升</t>
  </si>
  <si>
    <t>战力（2025.8.20）</t>
  </si>
  <si>
    <t>战力（2025.8.27）</t>
  </si>
  <si>
    <t>战力（2025.9.3）</t>
  </si>
  <si>
    <t>战力（2025.9.10）</t>
  </si>
  <si>
    <t>战力（2025.9.17）</t>
  </si>
  <si>
    <t>战力（2025.9.24）</t>
  </si>
  <si>
    <t>首席英雄（流派）</t>
  </si>
  <si>
    <t>首席英雄战力</t>
  </si>
  <si>
    <t>周充值金额</t>
  </si>
  <si>
    <t>肝值（小时）</t>
  </si>
  <si>
    <t>抽卡数</t>
  </si>
  <si>
    <t>飞值</t>
  </si>
  <si>
    <t>148区</t>
  </si>
  <si>
    <t>大核桃</t>
  </si>
  <si>
    <t>大氪</t>
  </si>
  <si>
    <t>眼镜妹（杂糅）</t>
  </si>
  <si>
    <t>145区</t>
  </si>
  <si>
    <t>古月星辰</t>
  </si>
  <si>
    <t>中氪</t>
  </si>
  <si>
    <t>冽（传承）</t>
  </si>
  <si>
    <t>147区</t>
  </si>
  <si>
    <t>没有nic</t>
  </si>
  <si>
    <t>中低氪</t>
  </si>
  <si>
    <t>查查（养神）</t>
  </si>
  <si>
    <t>151区</t>
  </si>
  <si>
    <t>suola</t>
  </si>
  <si>
    <t>洞察女（洞察）</t>
  </si>
  <si>
    <t>请叫我阿奎</t>
  </si>
  <si>
    <t>丽娅（人海）</t>
  </si>
  <si>
    <t>150区</t>
  </si>
  <si>
    <t>Alca</t>
  </si>
  <si>
    <t>微氪</t>
  </si>
  <si>
    <t>迅（养神）</t>
  </si>
  <si>
    <t>149区</t>
  </si>
  <si>
    <t>灰企鹅呆瓜</t>
  </si>
  <si>
    <t>中大氪</t>
  </si>
  <si>
    <t>沙琪玛（快攻）</t>
  </si>
  <si>
    <t>146区</t>
  </si>
  <si>
    <t>江南</t>
  </si>
  <si>
    <t>格格（快攻）</t>
  </si>
  <si>
    <t>杜佳捷</t>
  </si>
  <si>
    <t>明</t>
  </si>
  <si>
    <t>低氪</t>
  </si>
  <si>
    <t>古希腊掌管贫穷</t>
  </si>
  <si>
    <t>魔尊（快攻）</t>
  </si>
  <si>
    <t>12345。</t>
  </si>
  <si>
    <t>冰男（人海）</t>
  </si>
  <si>
    <t>152区</t>
  </si>
  <si>
    <t>新蜂幻境</t>
  </si>
  <si>
    <t>白处尊（养神）</t>
  </si>
  <si>
    <t>星空</t>
  </si>
  <si>
    <t>桃太郎</t>
  </si>
  <si>
    <t>眼镜妹（跳费）</t>
  </si>
  <si>
    <t>1。</t>
  </si>
  <si>
    <t>*托</t>
  </si>
  <si>
    <t>秋雨</t>
  </si>
  <si>
    <t>养乐多</t>
  </si>
  <si>
    <t>开飞机的贝塔</t>
  </si>
  <si>
    <t>[永恒]</t>
  </si>
  <si>
    <t>大良91档钟</t>
  </si>
  <si>
    <t>梅（养神）</t>
  </si>
  <si>
    <t>朱</t>
  </si>
  <si>
    <t>战争艺术</t>
  </si>
  <si>
    <t>白夜</t>
  </si>
  <si>
    <t>玩玩</t>
  </si>
  <si>
    <t>清风</t>
  </si>
  <si>
    <t>水煮肉片</t>
  </si>
  <si>
    <t>眼睛妹（跳费）</t>
  </si>
  <si>
    <t>小黑</t>
  </si>
  <si>
    <t>KB</t>
  </si>
  <si>
    <t>圣母（杂糅）</t>
  </si>
  <si>
    <t>桂林碧桂园</t>
  </si>
  <si>
    <t>糊涂阳</t>
  </si>
  <si>
    <t>丽娅（杂糅）</t>
  </si>
  <si>
    <t>氪度表：</t>
  </si>
  <si>
    <t>金额：</t>
  </si>
  <si>
    <t>零氪</t>
  </si>
  <si>
    <t>0-99</t>
  </si>
  <si>
    <t>100-999</t>
  </si>
  <si>
    <t>1K-2999</t>
  </si>
  <si>
    <t>3K-9999</t>
  </si>
  <si>
    <t>1W-19999</t>
  </si>
  <si>
    <t>2W-49999</t>
  </si>
  <si>
    <t>5W-99999</t>
  </si>
  <si>
    <t>巨氪</t>
  </si>
  <si>
    <t>10W-199999</t>
  </si>
  <si>
    <t>顶氪</t>
  </si>
  <si>
    <t>20w以上</t>
  </si>
  <si>
    <t>2025.03.16</t>
  </si>
  <si>
    <t>2025.03.23</t>
  </si>
  <si>
    <t>2025.03.30</t>
  </si>
  <si>
    <t>2025.04.06</t>
  </si>
  <si>
    <t>2025.04.13</t>
  </si>
  <si>
    <t>2025.04.20</t>
  </si>
  <si>
    <t>2025.04.27</t>
  </si>
  <si>
    <t>2025.05.04</t>
  </si>
  <si>
    <t>2025.05.11</t>
  </si>
  <si>
    <t>2025.05.18</t>
  </si>
  <si>
    <t>2025.05.25</t>
  </si>
  <si>
    <t>2025.06.01</t>
  </si>
  <si>
    <t>2025.06.08</t>
  </si>
  <si>
    <t>2025.06.15</t>
  </si>
  <si>
    <t>2025.06.22</t>
  </si>
  <si>
    <t>2025.06.29</t>
  </si>
  <si>
    <t>2025.07.06</t>
  </si>
  <si>
    <t>2025.07.13</t>
  </si>
  <si>
    <t>2025.07.20</t>
  </si>
  <si>
    <t>2025.07.27</t>
  </si>
  <si>
    <t>2025.08.03</t>
  </si>
  <si>
    <t>2025.08.10</t>
  </si>
  <si>
    <t>2025.08.17</t>
  </si>
  <si>
    <t>2025.08.24</t>
  </si>
  <si>
    <t>2025.08.31</t>
  </si>
  <si>
    <t>2025.09.07</t>
  </si>
  <si>
    <t>2025.09.14</t>
  </si>
  <si>
    <t>区总计产出</t>
  </si>
  <si>
    <t>星域总计产出：</t>
  </si>
  <si>
    <t>排名曲线</t>
  </si>
  <si>
    <t>曲线</t>
  </si>
  <si>
    <t>前进多少名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</si>
</sst>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 "/>
  </numFmts>
  <fonts count="27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rgb="FFFFC000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theme="6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1"/>
      <color rgb="FF7030A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3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4" applyNumberFormat="0" applyAlignment="0" applyProtection="0">
      <alignment vertical="center"/>
    </xf>
    <xf numFmtId="0" fontId="17" fillId="4" borderId="5" applyNumberFormat="0" applyAlignment="0" applyProtection="0">
      <alignment vertical="center"/>
    </xf>
    <xf numFmtId="0" fontId="18" fillId="4" borderId="4" applyNumberFormat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3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0" fontId="5" fillId="0" borderId="0" xfId="0" applyFont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0" fillId="0" borderId="0" xfId="0" applyFont="1">
      <alignment vertical="center"/>
    </xf>
    <xf numFmtId="0" fontId="0" fillId="0" borderId="0" xfId="0" applyAlignment="1">
      <alignment horizontal="center" vertical="center"/>
    </xf>
    <xf numFmtId="0" fontId="0" fillId="0" borderId="0" xfId="0" applyNumberFormat="1" applyFont="1">
      <alignment vertical="center"/>
    </xf>
    <xf numFmtId="0" fontId="1" fillId="0" borderId="0" xfId="0" applyNumberFormat="1" applyFont="1">
      <alignment vertical="center"/>
    </xf>
    <xf numFmtId="0" fontId="2" fillId="0" borderId="0" xfId="0" applyNumberFormat="1" applyFont="1">
      <alignment vertical="center"/>
    </xf>
    <xf numFmtId="0" fontId="3" fillId="0" borderId="0" xfId="0" applyNumberFormat="1" applyFont="1">
      <alignment vertical="center"/>
    </xf>
    <xf numFmtId="0" fontId="7" fillId="0" borderId="0" xfId="0" applyNumberFormat="1" applyFont="1">
      <alignment vertical="center"/>
    </xf>
    <xf numFmtId="176" fontId="0" fillId="0" borderId="0" xfId="0" applyNumberFormat="1" applyFont="1">
      <alignment vertical="center"/>
    </xf>
    <xf numFmtId="176" fontId="1" fillId="0" borderId="0" xfId="0" applyNumberFormat="1" applyFont="1">
      <alignment vertical="center"/>
    </xf>
    <xf numFmtId="176" fontId="2" fillId="0" borderId="0" xfId="0" applyNumberFormat="1" applyFont="1">
      <alignment vertical="center"/>
    </xf>
    <xf numFmtId="176" fontId="3" fillId="0" borderId="0" xfId="0" applyNumberFormat="1" applyFont="1">
      <alignment vertical="center"/>
    </xf>
    <xf numFmtId="176" fontId="7" fillId="0" borderId="0" xfId="0" applyNumberFormat="1" applyFont="1">
      <alignment vertical="center"/>
    </xf>
    <xf numFmtId="0" fontId="0" fillId="0" borderId="0" xfId="0" applyFont="1" applyAlignment="1">
      <alignment horizontal="right" vertical="center"/>
    </xf>
    <xf numFmtId="0" fontId="1" fillId="0" borderId="0" xfId="0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7" fillId="0" borderId="0" xfId="0" applyFont="1" applyAlignment="1">
      <alignment horizontal="right" vertical="center"/>
    </xf>
    <xf numFmtId="176" fontId="7" fillId="0" borderId="0" xfId="0" applyNumberFormat="1" applyFont="1" applyAlignment="1">
      <alignment horizontal="right" vertical="center"/>
    </xf>
    <xf numFmtId="176" fontId="3" fillId="0" borderId="0" xfId="0" applyNumberFormat="1" applyFont="1" applyAlignment="1">
      <alignment horizontal="right" vertical="center"/>
    </xf>
    <xf numFmtId="176" fontId="0" fillId="0" borderId="0" xfId="0" applyNumberFormat="1" applyFont="1" applyAlignment="1">
      <alignment horizontal="right" vertical="center"/>
    </xf>
    <xf numFmtId="176" fontId="1" fillId="0" borderId="0" xfId="0" applyNumberFormat="1" applyFont="1" applyAlignment="1">
      <alignment horizontal="right" vertical="center"/>
    </xf>
    <xf numFmtId="176" fontId="2" fillId="0" borderId="0" xfId="0" applyNumberFormat="1" applyFont="1" applyAlignment="1">
      <alignment horizontal="right" vertical="center"/>
    </xf>
    <xf numFmtId="176" fontId="0" fillId="0" borderId="0" xfId="0" applyNumberFormat="1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mruColors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J45"/>
  <sheetViews>
    <sheetView tabSelected="1" zoomScale="115" zoomScaleNormal="115" workbookViewId="0">
      <selection activeCell="BD15" sqref="BD15"/>
    </sheetView>
  </sheetViews>
  <sheetFormatPr defaultColWidth="9" defaultRowHeight="13.5"/>
  <cols>
    <col min="1" max="1" width="11.3666666666667" customWidth="1"/>
    <col min="2" max="2" width="18.4666666666667" customWidth="1"/>
    <col min="3" max="3" width="8.9" customWidth="1"/>
    <col min="4" max="4" width="14.45" hidden="1" customWidth="1"/>
    <col min="5" max="5" width="10.5" hidden="1" customWidth="1"/>
    <col min="6" max="6" width="10.7583333333333" hidden="1" customWidth="1"/>
    <col min="7" max="7" width="15.5" hidden="1" customWidth="1"/>
    <col min="8" max="8" width="16.625" hidden="1" customWidth="1"/>
    <col min="9" max="9" width="16.7583333333333" hidden="1" customWidth="1"/>
    <col min="10" max="10" width="18.125" hidden="1" customWidth="1"/>
    <col min="11" max="11" width="15.6333333333333" hidden="1" customWidth="1"/>
    <col min="12" max="12" width="18.275" hidden="1" customWidth="1"/>
    <col min="13" max="13" width="0.258333333333333" hidden="1" customWidth="1"/>
    <col min="14" max="14" width="17.4583333333333" hidden="1" customWidth="1"/>
    <col min="15" max="15" width="14.125" hidden="1" customWidth="1"/>
    <col min="16" max="16" width="16.3583333333333" hidden="1" customWidth="1"/>
    <col min="17" max="17" width="16.9916666666667" hidden="1" customWidth="1"/>
    <col min="18" max="18" width="17.8666666666667" hidden="1" customWidth="1"/>
    <col min="19" max="20" width="18.0166666666667" hidden="1" customWidth="1"/>
    <col min="21" max="21" width="16.625" hidden="1" customWidth="1"/>
    <col min="22" max="22" width="17.3916666666667" hidden="1" customWidth="1"/>
    <col min="23" max="36" width="18.0166666666667" hidden="1" customWidth="1"/>
    <col min="37" max="37" width="11.4166666666667" hidden="1" customWidth="1"/>
    <col min="38" max="38" width="18.0166666666667" hidden="1" customWidth="1"/>
    <col min="39" max="39" width="18.15" hidden="1" customWidth="1"/>
    <col min="40" max="46" width="18.0166666666667" hidden="1" customWidth="1"/>
    <col min="47" max="53" width="18.8916666666667" hidden="1" customWidth="1"/>
    <col min="54" max="54" width="18.8916666666667" customWidth="1"/>
    <col min="55" max="55" width="18.8916666666667" style="4" customWidth="1"/>
    <col min="56" max="57" width="18.8916666666667" customWidth="1"/>
    <col min="58" max="58" width="14.5416666666667" customWidth="1"/>
    <col min="59" max="59" width="11.625" hidden="1" customWidth="1"/>
    <col min="60" max="60" width="12.6083333333333" hidden="1" customWidth="1"/>
    <col min="61" max="61" width="15.0166666666667" hidden="1" customWidth="1"/>
    <col min="62" max="62" width="12.625"/>
  </cols>
  <sheetData>
    <row r="1" spans="1:6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</v>
      </c>
      <c r="H1" t="s">
        <v>6</v>
      </c>
      <c r="I1" t="s">
        <v>4</v>
      </c>
      <c r="J1" t="s">
        <v>7</v>
      </c>
      <c r="K1" t="s">
        <v>4</v>
      </c>
      <c r="L1" t="s">
        <v>8</v>
      </c>
      <c r="M1" t="s">
        <v>4</v>
      </c>
      <c r="N1" t="s">
        <v>9</v>
      </c>
      <c r="O1" t="s">
        <v>4</v>
      </c>
      <c r="P1" t="s">
        <v>10</v>
      </c>
      <c r="Q1" t="s">
        <v>4</v>
      </c>
      <c r="R1" t="s">
        <v>11</v>
      </c>
      <c r="S1" t="s">
        <v>4</v>
      </c>
      <c r="T1" t="s">
        <v>12</v>
      </c>
      <c r="U1" t="s">
        <v>4</v>
      </c>
      <c r="V1" t="s">
        <v>13</v>
      </c>
      <c r="W1" t="s">
        <v>4</v>
      </c>
      <c r="X1" t="s">
        <v>14</v>
      </c>
      <c r="Y1" t="s">
        <v>4</v>
      </c>
      <c r="Z1" t="s">
        <v>15</v>
      </c>
      <c r="AA1" t="s">
        <v>4</v>
      </c>
      <c r="AB1" t="s">
        <v>16</v>
      </c>
      <c r="AC1" t="s">
        <v>4</v>
      </c>
      <c r="AD1" t="s">
        <v>17</v>
      </c>
      <c r="AE1" s="4" t="s">
        <v>4</v>
      </c>
      <c r="AF1" t="s">
        <v>18</v>
      </c>
      <c r="AG1" t="s">
        <v>4</v>
      </c>
      <c r="AH1" t="s">
        <v>19</v>
      </c>
      <c r="AI1" t="s">
        <v>4</v>
      </c>
      <c r="AJ1" t="s">
        <v>20</v>
      </c>
      <c r="AK1" t="s">
        <v>4</v>
      </c>
      <c r="AL1" t="s">
        <v>21</v>
      </c>
      <c r="AM1" t="s">
        <v>4</v>
      </c>
      <c r="AN1" t="s">
        <v>22</v>
      </c>
      <c r="AO1" t="s">
        <v>4</v>
      </c>
      <c r="AP1" t="s">
        <v>23</v>
      </c>
      <c r="AQ1" t="s">
        <v>4</v>
      </c>
      <c r="AR1" t="s">
        <v>24</v>
      </c>
      <c r="AS1" t="s">
        <v>25</v>
      </c>
      <c r="AT1" t="s">
        <v>26</v>
      </c>
      <c r="AU1" t="s">
        <v>4</v>
      </c>
      <c r="AV1" t="s">
        <v>27</v>
      </c>
      <c r="AW1" t="s">
        <v>4</v>
      </c>
      <c r="AX1" t="s">
        <v>28</v>
      </c>
      <c r="AY1" t="s">
        <v>4</v>
      </c>
      <c r="AZ1" t="s">
        <v>29</v>
      </c>
      <c r="BA1" t="s">
        <v>4</v>
      </c>
      <c r="BB1" t="s">
        <v>30</v>
      </c>
      <c r="BC1" s="4" t="s">
        <v>4</v>
      </c>
      <c r="BD1" t="s">
        <v>31</v>
      </c>
      <c r="BE1" t="s">
        <v>32</v>
      </c>
      <c r="BF1" t="s">
        <v>33</v>
      </c>
      <c r="BG1" t="s">
        <v>34</v>
      </c>
      <c r="BH1" t="s">
        <v>35</v>
      </c>
      <c r="BI1" t="s">
        <v>36</v>
      </c>
      <c r="BJ1" t="s">
        <v>37</v>
      </c>
    </row>
    <row r="2" s="8" customFormat="1" spans="1:62">
      <c r="A2" s="9" t="s">
        <v>38</v>
      </c>
      <c r="B2" s="9" t="s">
        <v>39</v>
      </c>
      <c r="C2" s="9" t="s">
        <v>40</v>
      </c>
      <c r="D2" s="9">
        <v>2714.1</v>
      </c>
      <c r="E2" s="9">
        <f>F2-D2</f>
        <v>123.29</v>
      </c>
      <c r="F2" s="9">
        <v>2837.39</v>
      </c>
      <c r="G2" s="9">
        <f>H2-F2</f>
        <v>95.8499999999999</v>
      </c>
      <c r="H2" s="9">
        <v>2933.24</v>
      </c>
      <c r="I2" s="9">
        <f>J2-H2</f>
        <v>92.46</v>
      </c>
      <c r="J2" s="9">
        <v>3025.7</v>
      </c>
      <c r="K2" s="9">
        <f>L2-J2</f>
        <v>90.4100000000003</v>
      </c>
      <c r="L2" s="9">
        <v>3116.11</v>
      </c>
      <c r="M2" s="9">
        <f>N2-L2</f>
        <v>103.54</v>
      </c>
      <c r="N2" s="9">
        <v>3219.65</v>
      </c>
      <c r="O2" s="9">
        <f>P2-N2</f>
        <v>75.6599999999999</v>
      </c>
      <c r="P2" s="9">
        <v>3295.31</v>
      </c>
      <c r="Q2" s="9">
        <f>R2-P2</f>
        <v>88.98</v>
      </c>
      <c r="R2" s="9">
        <v>3384.29</v>
      </c>
      <c r="S2" s="9">
        <f>T2-R2</f>
        <v>102.46</v>
      </c>
      <c r="T2" s="9">
        <v>3486.75</v>
      </c>
      <c r="U2" s="9">
        <f>V2-T2</f>
        <v>69.23</v>
      </c>
      <c r="V2" s="11">
        <v>3555.98</v>
      </c>
      <c r="W2" s="9">
        <f>X2-V2</f>
        <v>133.46</v>
      </c>
      <c r="X2" s="11">
        <v>3689.44</v>
      </c>
      <c r="Y2" s="9">
        <f>Z2-X2</f>
        <v>10.5999999999999</v>
      </c>
      <c r="Z2" s="9">
        <v>3700.04</v>
      </c>
      <c r="AA2" s="9">
        <f>AB2-Z2</f>
        <v>145.58</v>
      </c>
      <c r="AB2" s="9">
        <v>3845.62</v>
      </c>
      <c r="AC2" s="9">
        <f>AD2-AB2</f>
        <v>64.1800000000003</v>
      </c>
      <c r="AD2" s="16">
        <v>3909.8</v>
      </c>
      <c r="AE2" s="16">
        <f>AF2-AD2</f>
        <v>98.8399999999997</v>
      </c>
      <c r="AF2" s="16">
        <v>4008.64</v>
      </c>
      <c r="AG2" s="16">
        <f>AH2-AF2</f>
        <v>157.920000000001</v>
      </c>
      <c r="AH2" s="16">
        <v>4166.56</v>
      </c>
      <c r="AI2" s="16">
        <f>AJ2-AH2</f>
        <v>103.339999999999</v>
      </c>
      <c r="AJ2" s="16">
        <v>4269.9</v>
      </c>
      <c r="AK2" s="16">
        <f>AL2-AJ2</f>
        <v>66.25</v>
      </c>
      <c r="AL2" s="16">
        <v>4336.15</v>
      </c>
      <c r="AM2" s="16">
        <f>AN2-AL2</f>
        <v>138.700000000001</v>
      </c>
      <c r="AN2" s="16">
        <v>4474.85</v>
      </c>
      <c r="AO2" s="16">
        <f>AP2-AN2</f>
        <v>78.4499999999998</v>
      </c>
      <c r="AP2" s="16">
        <v>4553.3</v>
      </c>
      <c r="AQ2" s="16">
        <f>AR2-AP2</f>
        <v>56.7699999999995</v>
      </c>
      <c r="AR2" s="16">
        <v>4610.07</v>
      </c>
      <c r="AS2" s="16">
        <f>AT2-AR2</f>
        <v>32.3699999999999</v>
      </c>
      <c r="AT2" s="16">
        <v>4642.44</v>
      </c>
      <c r="AU2" s="21">
        <f>AV2-AT2</f>
        <v>77.6300000000001</v>
      </c>
      <c r="AV2" s="21">
        <v>4720.07</v>
      </c>
      <c r="AW2" s="28">
        <f>AX2-AV2</f>
        <v>121.33</v>
      </c>
      <c r="AX2" s="28">
        <v>4841.4</v>
      </c>
      <c r="AY2" s="28">
        <f>AZ2-AX2</f>
        <v>61.2400000000007</v>
      </c>
      <c r="AZ2" s="28">
        <v>4902.64</v>
      </c>
      <c r="BA2" s="28">
        <f>BB2-AZ2</f>
        <v>64.3099999999995</v>
      </c>
      <c r="BB2" s="28">
        <v>4966.95</v>
      </c>
      <c r="BC2" s="28">
        <f>BD2-BB2</f>
        <v>87.1000000000004</v>
      </c>
      <c r="BD2" s="28">
        <v>5054.05</v>
      </c>
      <c r="BE2" s="21" t="s">
        <v>41</v>
      </c>
      <c r="BF2" s="16">
        <v>1127.07</v>
      </c>
      <c r="BG2" s="9">
        <v>500</v>
      </c>
      <c r="BH2" s="9">
        <v>8.6</v>
      </c>
      <c r="BI2" s="9">
        <v>191519</v>
      </c>
      <c r="BJ2" s="16">
        <f>2.608/(BD2/BF2)</f>
        <v>0.581592694967402</v>
      </c>
    </row>
    <row r="3" spans="1:62">
      <c r="A3" s="1" t="s">
        <v>42</v>
      </c>
      <c r="B3" s="1" t="s">
        <v>43</v>
      </c>
      <c r="C3" s="1" t="s">
        <v>44</v>
      </c>
      <c r="D3" s="1">
        <v>1754.54</v>
      </c>
      <c r="E3" s="1">
        <f>F3-D3</f>
        <v>53.3700000000001</v>
      </c>
      <c r="F3" s="1">
        <v>1807.91</v>
      </c>
      <c r="G3" s="1">
        <f>H3-F3</f>
        <v>90.24</v>
      </c>
      <c r="H3" s="1">
        <v>1898.15</v>
      </c>
      <c r="I3" s="1">
        <f>J3-H3</f>
        <v>90.3799999999999</v>
      </c>
      <c r="J3" s="1">
        <v>1988.53</v>
      </c>
      <c r="K3" s="1">
        <f>L3-J3</f>
        <v>59.7099999999998</v>
      </c>
      <c r="L3" s="1">
        <v>2048.24</v>
      </c>
      <c r="M3" s="1">
        <f>N3-L3</f>
        <v>153.99</v>
      </c>
      <c r="N3" s="1">
        <v>2202.23</v>
      </c>
      <c r="O3" s="1">
        <f>P3-N3</f>
        <v>64.21</v>
      </c>
      <c r="P3" s="1">
        <v>2266.44</v>
      </c>
      <c r="Q3" s="1">
        <f>R3-P3</f>
        <v>47.5599999999999</v>
      </c>
      <c r="R3" s="1">
        <v>2314</v>
      </c>
      <c r="S3" s="1">
        <f>T3-R3</f>
        <v>59.6500000000001</v>
      </c>
      <c r="T3" s="1">
        <v>2373.65</v>
      </c>
      <c r="U3" s="1">
        <f>V3-T3</f>
        <v>70.6399999999999</v>
      </c>
      <c r="V3" s="12">
        <v>2444.29</v>
      </c>
      <c r="W3" s="1">
        <f>X3-V3</f>
        <v>95.9299999999998</v>
      </c>
      <c r="X3" s="12">
        <v>2540.22</v>
      </c>
      <c r="Y3" s="1">
        <f>Z3-X3</f>
        <v>90.3200000000002</v>
      </c>
      <c r="Z3" s="1">
        <v>2630.54</v>
      </c>
      <c r="AA3" s="1">
        <f>AB3-Z3</f>
        <v>69.7800000000002</v>
      </c>
      <c r="AB3" s="1">
        <v>2700.32</v>
      </c>
      <c r="AC3" s="1">
        <f>AD3-AB3</f>
        <v>57.52</v>
      </c>
      <c r="AD3" s="1">
        <v>2757.84</v>
      </c>
      <c r="AE3" s="17">
        <f>AF3-AD3</f>
        <v>217.06</v>
      </c>
      <c r="AF3" s="17">
        <v>2974.9</v>
      </c>
      <c r="AG3" s="17">
        <f>AH3-AF3</f>
        <v>18.4400000000001</v>
      </c>
      <c r="AH3" s="17">
        <v>2993.34</v>
      </c>
      <c r="AI3" s="17">
        <f>AJ3-AH3</f>
        <v>38.29</v>
      </c>
      <c r="AJ3" s="17">
        <v>3031.63</v>
      </c>
      <c r="AK3" s="17">
        <f>AL3-AJ3</f>
        <v>71.1199999999999</v>
      </c>
      <c r="AL3" s="17">
        <v>3102.75</v>
      </c>
      <c r="AM3" s="17">
        <f>AN3-AL3</f>
        <v>69.4400000000001</v>
      </c>
      <c r="AN3" s="17">
        <v>3172.19</v>
      </c>
      <c r="AO3" s="17">
        <f>AP3-AN3</f>
        <v>69.0799999999999</v>
      </c>
      <c r="AP3" s="17">
        <v>3241.27</v>
      </c>
      <c r="AQ3" s="17">
        <f>AR3-AP3</f>
        <v>24.2199999999998</v>
      </c>
      <c r="AR3" s="17">
        <v>3265.49</v>
      </c>
      <c r="AS3" s="17">
        <f>AT3-AR3</f>
        <v>38.8000000000002</v>
      </c>
      <c r="AT3" s="17">
        <v>3304.29</v>
      </c>
      <c r="AU3" s="22">
        <f>AV3-AT3</f>
        <v>84.8800000000001</v>
      </c>
      <c r="AV3" s="22">
        <v>3389.17</v>
      </c>
      <c r="AW3" s="29">
        <f>AX3-AV3</f>
        <v>63.1199999999999</v>
      </c>
      <c r="AX3" s="29">
        <v>3452.29</v>
      </c>
      <c r="AY3" s="29">
        <f>AZ3-AX3</f>
        <v>-0.860000000000127</v>
      </c>
      <c r="AZ3" s="29">
        <v>3451.43</v>
      </c>
      <c r="BA3" s="29">
        <f>BB3-AZ3</f>
        <v>48.96</v>
      </c>
      <c r="BB3" s="29">
        <v>3500.39</v>
      </c>
      <c r="BC3" s="29">
        <f>BD3-BB3</f>
        <v>54.3800000000001</v>
      </c>
      <c r="BD3" s="29">
        <v>3554.77</v>
      </c>
      <c r="BE3" s="22" t="s">
        <v>45</v>
      </c>
      <c r="BF3" s="17">
        <v>696.58</v>
      </c>
      <c r="BG3" s="1">
        <v>300</v>
      </c>
      <c r="BH3" s="1">
        <v>2.2</v>
      </c>
      <c r="BI3" s="1">
        <v>132783</v>
      </c>
      <c r="BJ3" s="17">
        <f>2.58/(BD3/BF3)</f>
        <v>0.505567561333082</v>
      </c>
    </row>
    <row r="4" spans="1:62">
      <c r="A4" s="2" t="s">
        <v>46</v>
      </c>
      <c r="B4" s="2" t="s">
        <v>47</v>
      </c>
      <c r="C4" s="2" t="s">
        <v>48</v>
      </c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13"/>
      <c r="W4" s="2"/>
      <c r="X4" s="13"/>
      <c r="Y4" s="2"/>
      <c r="Z4" s="2"/>
      <c r="AA4" s="2"/>
      <c r="AB4" s="2"/>
      <c r="AC4" s="2"/>
      <c r="AD4" s="18"/>
      <c r="AE4" s="18"/>
      <c r="AF4" s="18"/>
      <c r="AG4" s="18"/>
      <c r="AH4" s="18"/>
      <c r="AI4" s="18"/>
      <c r="AJ4" s="18"/>
      <c r="AK4" s="18"/>
      <c r="AL4" s="18"/>
      <c r="AM4" s="18"/>
      <c r="AN4" s="18"/>
      <c r="AO4" s="18"/>
      <c r="AP4" s="18"/>
      <c r="AQ4" s="18"/>
      <c r="AR4" s="18">
        <v>2239.6</v>
      </c>
      <c r="AS4" s="18">
        <f>AT4-AR4</f>
        <v>0</v>
      </c>
      <c r="AT4" s="18">
        <v>2239.6</v>
      </c>
      <c r="AU4" s="23">
        <f>AV4-AT4</f>
        <v>17.6399999999999</v>
      </c>
      <c r="AV4" s="23">
        <v>2257.24</v>
      </c>
      <c r="AW4" s="30">
        <f>AX4-AV4</f>
        <v>66.0900000000001</v>
      </c>
      <c r="AX4" s="30">
        <v>2323.33</v>
      </c>
      <c r="AY4" s="30">
        <f>AZ4-AX4</f>
        <v>15.3099999999999</v>
      </c>
      <c r="AZ4" s="30">
        <v>2338.64</v>
      </c>
      <c r="BA4" s="30">
        <f>BB4-AZ4</f>
        <v>34.4100000000003</v>
      </c>
      <c r="BB4" s="30">
        <v>2373.05</v>
      </c>
      <c r="BC4" s="30">
        <f>BD4-BB4</f>
        <v>53.6499999999996</v>
      </c>
      <c r="BD4" s="30">
        <v>2426.7</v>
      </c>
      <c r="BE4" s="23" t="s">
        <v>49</v>
      </c>
      <c r="BF4" s="18">
        <v>545.22</v>
      </c>
      <c r="BG4" s="2"/>
      <c r="BH4" s="2"/>
      <c r="BI4" s="2"/>
      <c r="BJ4" s="18">
        <f>2.608/(BD4/BF4)</f>
        <v>0.585953665471628</v>
      </c>
    </row>
    <row r="5" spans="1:62">
      <c r="A5" s="1" t="s">
        <v>50</v>
      </c>
      <c r="B5" s="1" t="s">
        <v>51</v>
      </c>
      <c r="C5" s="1" t="s">
        <v>44</v>
      </c>
      <c r="D5" s="1">
        <v>1735.94</v>
      </c>
      <c r="E5" s="1">
        <f>F5-D5</f>
        <v>48.5999999999999</v>
      </c>
      <c r="F5" s="1">
        <v>1784.54</v>
      </c>
      <c r="G5" s="1">
        <f>H5-F5</f>
        <v>74.1600000000001</v>
      </c>
      <c r="H5" s="1">
        <v>1858.7</v>
      </c>
      <c r="I5" s="1">
        <f>J5-H5</f>
        <v>65.55</v>
      </c>
      <c r="J5" s="1">
        <v>1924.25</v>
      </c>
      <c r="K5" s="1">
        <f>L5-J5</f>
        <v>35.73</v>
      </c>
      <c r="L5" s="1">
        <v>1959.98</v>
      </c>
      <c r="M5" s="1">
        <f>N5-L5</f>
        <v>41.8799999999999</v>
      </c>
      <c r="N5" s="1">
        <v>2001.86</v>
      </c>
      <c r="O5" s="1">
        <f>P5-N5</f>
        <v>74.6600000000001</v>
      </c>
      <c r="P5" s="1">
        <v>2076.52</v>
      </c>
      <c r="Q5" s="1">
        <f>R5-P5</f>
        <v>48.71</v>
      </c>
      <c r="R5" s="1">
        <v>2125.23</v>
      </c>
      <c r="S5" s="1">
        <f>T5-R5</f>
        <v>57.4200000000001</v>
      </c>
      <c r="T5" s="1">
        <v>2182.65</v>
      </c>
      <c r="U5" s="1">
        <f>V5-T5</f>
        <v>68.9400000000001</v>
      </c>
      <c r="V5" s="12">
        <v>2251.59</v>
      </c>
      <c r="W5" s="1">
        <f>X5-V5</f>
        <v>72.0299999999997</v>
      </c>
      <c r="X5" s="12">
        <v>2323.62</v>
      </c>
      <c r="Y5" s="1">
        <f>Z5-X5</f>
        <v>23.6300000000001</v>
      </c>
      <c r="Z5" s="1">
        <v>2347.25</v>
      </c>
      <c r="AA5" s="1">
        <f>AB5-Z5</f>
        <v>64.5300000000002</v>
      </c>
      <c r="AB5" s="1">
        <v>2411.78</v>
      </c>
      <c r="AC5" s="1">
        <f>AD5-AB5</f>
        <v>30.2599999999998</v>
      </c>
      <c r="AD5" s="1">
        <v>2442.04</v>
      </c>
      <c r="AE5" s="17">
        <f>AF5-AD5</f>
        <v>104.94</v>
      </c>
      <c r="AF5" s="17">
        <v>2546.98</v>
      </c>
      <c r="AG5" s="17">
        <f>AH5-AF5</f>
        <v>38.04</v>
      </c>
      <c r="AH5" s="17">
        <v>2585.02</v>
      </c>
      <c r="AI5" s="17">
        <f>AJ5-AH5</f>
        <v>96.6999999999998</v>
      </c>
      <c r="AJ5" s="17">
        <v>2681.72</v>
      </c>
      <c r="AK5" s="17">
        <f>AL5-AJ5</f>
        <v>66.25</v>
      </c>
      <c r="AL5" s="17">
        <v>2747.97</v>
      </c>
      <c r="AM5" s="17">
        <f>AN5-AL5</f>
        <v>75.9900000000002</v>
      </c>
      <c r="AN5" s="17">
        <v>2823.96</v>
      </c>
      <c r="AO5" s="17">
        <f>AP5-AN5</f>
        <v>50.5</v>
      </c>
      <c r="AP5" s="17">
        <v>2874.46</v>
      </c>
      <c r="AQ5" s="17">
        <f>AR5-AP5</f>
        <v>48.75</v>
      </c>
      <c r="AR5" s="17">
        <v>2923.21</v>
      </c>
      <c r="AS5" s="17">
        <f>AT5-AR5</f>
        <v>48.6399999999999</v>
      </c>
      <c r="AT5" s="17">
        <v>2971.85</v>
      </c>
      <c r="AU5" s="22">
        <f>AV5-AT5</f>
        <v>75.46</v>
      </c>
      <c r="AV5" s="22">
        <v>3047.31</v>
      </c>
      <c r="AW5" s="29">
        <f>AX5-AV5</f>
        <v>81.1599999999999</v>
      </c>
      <c r="AX5" s="29">
        <v>3128.47</v>
      </c>
      <c r="AY5" s="29">
        <f>AZ5-AX5</f>
        <v>52.8700000000003</v>
      </c>
      <c r="AZ5" s="29">
        <v>3181.34</v>
      </c>
      <c r="BA5" s="29">
        <f>BB5-AZ5</f>
        <v>65.5899999999997</v>
      </c>
      <c r="BB5" s="29">
        <v>3246.93</v>
      </c>
      <c r="BC5" s="29">
        <f>BD5-BB5</f>
        <v>50.3800000000001</v>
      </c>
      <c r="BD5" s="29">
        <v>3297.31</v>
      </c>
      <c r="BE5" s="22" t="s">
        <v>52</v>
      </c>
      <c r="BF5" s="17">
        <v>806.17</v>
      </c>
      <c r="BG5" s="1">
        <v>80</v>
      </c>
      <c r="BH5" s="1">
        <v>7.2</v>
      </c>
      <c r="BI5" s="1">
        <v>150192</v>
      </c>
      <c r="BJ5" s="17">
        <f>2.608/(BD5/BF5)</f>
        <v>0.63763836581941</v>
      </c>
    </row>
    <row r="6" spans="1:62">
      <c r="A6" s="2" t="s">
        <v>38</v>
      </c>
      <c r="B6" s="2" t="s">
        <v>53</v>
      </c>
      <c r="C6" s="2" t="s">
        <v>44</v>
      </c>
      <c r="D6" s="2">
        <v>1350.52</v>
      </c>
      <c r="E6" s="2">
        <f>F6-D6</f>
        <v>52.6800000000001</v>
      </c>
      <c r="F6" s="2">
        <v>1403.2</v>
      </c>
      <c r="G6" s="2">
        <f>H6-F6</f>
        <v>55.3199999999999</v>
      </c>
      <c r="H6" s="2">
        <v>1458.52</v>
      </c>
      <c r="I6" s="2">
        <f>J6-H6</f>
        <v>32.6800000000001</v>
      </c>
      <c r="J6" s="2">
        <v>1491.2</v>
      </c>
      <c r="K6" s="2">
        <f>L6-J6</f>
        <v>54.96</v>
      </c>
      <c r="L6" s="2">
        <v>1546.16</v>
      </c>
      <c r="M6" s="2">
        <f>N6-L6</f>
        <v>92.1299999999999</v>
      </c>
      <c r="N6" s="2">
        <v>1638.29</v>
      </c>
      <c r="O6" s="2">
        <f>P6-N6</f>
        <v>59.4400000000001</v>
      </c>
      <c r="P6" s="2">
        <v>1697.73</v>
      </c>
      <c r="Q6" s="2">
        <f>R6-P6</f>
        <v>71.3399999999999</v>
      </c>
      <c r="R6" s="2">
        <v>1769.07</v>
      </c>
      <c r="S6" s="2">
        <f>T6-R6</f>
        <v>62.9000000000001</v>
      </c>
      <c r="T6" s="2">
        <v>1831.97</v>
      </c>
      <c r="U6" s="2">
        <f>V6-T6</f>
        <v>66.5899999999999</v>
      </c>
      <c r="V6" s="13">
        <v>1898.56</v>
      </c>
      <c r="W6" s="2">
        <f>X6-V6</f>
        <v>48.77</v>
      </c>
      <c r="X6" s="13">
        <v>1947.33</v>
      </c>
      <c r="Y6" s="2">
        <f>Z6-X6</f>
        <v>59.47</v>
      </c>
      <c r="Z6" s="2">
        <v>2006.8</v>
      </c>
      <c r="AA6" s="2">
        <f>AB6-Z6</f>
        <v>82.3900000000001</v>
      </c>
      <c r="AB6" s="2">
        <v>2089.19</v>
      </c>
      <c r="AC6" s="2">
        <f>AD6-AB6</f>
        <v>98.8200000000002</v>
      </c>
      <c r="AD6" s="2">
        <v>2188.01</v>
      </c>
      <c r="AE6" s="18">
        <f>AF6-AD6</f>
        <v>16.2299999999996</v>
      </c>
      <c r="AF6" s="18">
        <v>2204.24</v>
      </c>
      <c r="AG6" s="18">
        <f>AH6-AF6</f>
        <v>95.3900000000003</v>
      </c>
      <c r="AH6" s="18">
        <v>2299.63</v>
      </c>
      <c r="AI6" s="18">
        <f>AJ6-AH6</f>
        <v>60.0299999999997</v>
      </c>
      <c r="AJ6" s="18">
        <v>2359.66</v>
      </c>
      <c r="AK6" s="18">
        <f>AL6-AJ6</f>
        <v>45.3800000000001</v>
      </c>
      <c r="AL6" s="18">
        <v>2405.04</v>
      </c>
      <c r="AM6" s="18">
        <f>AN6-AL6</f>
        <v>44.75</v>
      </c>
      <c r="AN6" s="18">
        <v>2449.79</v>
      </c>
      <c r="AO6" s="18">
        <f>AP6-AN6</f>
        <v>67.21</v>
      </c>
      <c r="AP6" s="18">
        <v>2517</v>
      </c>
      <c r="AQ6" s="18">
        <f>AR6-AP6</f>
        <v>77.1799999999998</v>
      </c>
      <c r="AR6" s="18">
        <v>2594.18</v>
      </c>
      <c r="AS6" s="18">
        <f>AT6-AR6</f>
        <v>66.6600000000003</v>
      </c>
      <c r="AT6" s="18">
        <v>2660.84</v>
      </c>
      <c r="AU6" s="23">
        <f>AV6-AT6</f>
        <v>56.3799999999997</v>
      </c>
      <c r="AV6" s="23">
        <v>2717.22</v>
      </c>
      <c r="AW6" s="30">
        <f>AX6-AV6</f>
        <v>98.5600000000004</v>
      </c>
      <c r="AX6" s="30">
        <v>2815.78</v>
      </c>
      <c r="AY6" s="30">
        <f>AZ6-AX6</f>
        <v>69.3599999999997</v>
      </c>
      <c r="AZ6" s="30">
        <v>2885.14</v>
      </c>
      <c r="BA6" s="30">
        <f>BB6-AZ6</f>
        <v>51.7000000000003</v>
      </c>
      <c r="BB6" s="30">
        <v>2936.84</v>
      </c>
      <c r="BC6" s="30">
        <f>BD6-BB6</f>
        <v>48.27</v>
      </c>
      <c r="BD6" s="30">
        <v>2985.11</v>
      </c>
      <c r="BE6" s="23" t="s">
        <v>54</v>
      </c>
      <c r="BF6" s="18">
        <v>902.12</v>
      </c>
      <c r="BG6" s="2">
        <v>65</v>
      </c>
      <c r="BH6" s="2">
        <v>1.4</v>
      </c>
      <c r="BI6" s="2">
        <v>127603</v>
      </c>
      <c r="BJ6" s="18">
        <f>2.608/(BD6/BF6)</f>
        <v>0.788154861964886</v>
      </c>
    </row>
    <row r="7" spans="1:62">
      <c r="A7" s="3" t="s">
        <v>55</v>
      </c>
      <c r="B7" s="3" t="s">
        <v>56</v>
      </c>
      <c r="C7" s="3" t="s">
        <v>57</v>
      </c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14"/>
      <c r="W7" s="3"/>
      <c r="X7" s="14"/>
      <c r="Y7" s="3"/>
      <c r="Z7" s="3"/>
      <c r="AA7" s="3"/>
      <c r="AB7" s="3"/>
      <c r="AC7" s="3"/>
      <c r="AD7" s="3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>
        <v>660.71</v>
      </c>
      <c r="AS7" s="19">
        <f>AT7-AR7</f>
        <v>0</v>
      </c>
      <c r="AT7" s="19">
        <v>660.71</v>
      </c>
      <c r="AU7" s="24">
        <f>AV7-AT7</f>
        <v>18.04</v>
      </c>
      <c r="AV7" s="24">
        <v>678.75</v>
      </c>
      <c r="AW7" s="27">
        <f>AX7-AV7</f>
        <v>8.11000000000001</v>
      </c>
      <c r="AX7" s="27">
        <v>686.86</v>
      </c>
      <c r="AY7" s="27">
        <f>AZ7-AX7</f>
        <v>24.77</v>
      </c>
      <c r="AZ7" s="27">
        <v>711.63</v>
      </c>
      <c r="BA7" s="27">
        <f>BB7-AZ7</f>
        <v>4.90999999999997</v>
      </c>
      <c r="BB7" s="27">
        <v>716.54</v>
      </c>
      <c r="BC7" s="27">
        <f>BD7-BB7</f>
        <v>44</v>
      </c>
      <c r="BD7" s="27">
        <v>760.54</v>
      </c>
      <c r="BE7" s="24" t="s">
        <v>58</v>
      </c>
      <c r="BF7" s="19">
        <v>161.01</v>
      </c>
      <c r="BG7" s="3"/>
      <c r="BH7" s="3"/>
      <c r="BI7" s="3"/>
      <c r="BJ7" s="19">
        <f>2.608/(BD7/BF7)</f>
        <v>0.552126226102506</v>
      </c>
    </row>
    <row r="8" spans="1:62">
      <c r="A8" s="9" t="s">
        <v>59</v>
      </c>
      <c r="B8" s="9" t="s">
        <v>60</v>
      </c>
      <c r="C8" s="9" t="s">
        <v>61</v>
      </c>
      <c r="D8" s="9">
        <v>2533.85</v>
      </c>
      <c r="E8" s="9">
        <f>F8-D8</f>
        <v>50.0500000000002</v>
      </c>
      <c r="F8" s="9">
        <v>2583.9</v>
      </c>
      <c r="G8" s="9">
        <f>H8-F8</f>
        <v>85.7599999999998</v>
      </c>
      <c r="H8" s="9">
        <v>2669.66</v>
      </c>
      <c r="I8" s="9">
        <f>J8-H8</f>
        <v>81.79</v>
      </c>
      <c r="J8" s="9">
        <v>2751.45</v>
      </c>
      <c r="K8" s="9">
        <f>L8-J8</f>
        <v>83.1700000000001</v>
      </c>
      <c r="L8" s="9">
        <v>2834.62</v>
      </c>
      <c r="M8" s="9">
        <f>N8-L8</f>
        <v>56.9900000000002</v>
      </c>
      <c r="N8" s="9">
        <v>2891.61</v>
      </c>
      <c r="O8" s="9">
        <f>P8-N8</f>
        <v>103.98</v>
      </c>
      <c r="P8" s="9">
        <v>2995.59</v>
      </c>
      <c r="Q8" s="9">
        <f>R8-P8</f>
        <v>68.8499999999999</v>
      </c>
      <c r="R8" s="9">
        <v>3064.44</v>
      </c>
      <c r="S8" s="9">
        <f>T8-R8</f>
        <v>47.6100000000001</v>
      </c>
      <c r="T8" s="9">
        <v>3112.05</v>
      </c>
      <c r="U8" s="9">
        <f>V8-T8</f>
        <v>38.1599999999999</v>
      </c>
      <c r="V8" s="11">
        <v>3150.21</v>
      </c>
      <c r="W8" s="9">
        <f>X8-V8</f>
        <v>146.1</v>
      </c>
      <c r="X8" s="11">
        <v>3296.31</v>
      </c>
      <c r="Y8" s="9">
        <f>Z8-X8</f>
        <v>31.9400000000001</v>
      </c>
      <c r="Z8" s="9">
        <v>3328.25</v>
      </c>
      <c r="AA8" s="9">
        <f>AB8-Z8</f>
        <v>79.8800000000001</v>
      </c>
      <c r="AB8" s="9">
        <v>3408.13</v>
      </c>
      <c r="AC8" s="9">
        <f>AD8-AB8</f>
        <v>68.9099999999999</v>
      </c>
      <c r="AD8" s="9">
        <v>3477.04</v>
      </c>
      <c r="AE8" s="16">
        <f>AF8-AD8</f>
        <v>143.74</v>
      </c>
      <c r="AF8" s="16">
        <v>3620.78</v>
      </c>
      <c r="AG8" s="16">
        <f>AH8-AF8</f>
        <v>82.0999999999999</v>
      </c>
      <c r="AH8" s="16">
        <v>3702.88</v>
      </c>
      <c r="AI8" s="16">
        <f>AJ8-AH8</f>
        <v>111.1</v>
      </c>
      <c r="AJ8" s="16">
        <v>3813.98</v>
      </c>
      <c r="AK8" s="16">
        <f>AL8-AJ8</f>
        <v>119.59</v>
      </c>
      <c r="AL8" s="16">
        <v>3933.57</v>
      </c>
      <c r="AM8" s="16">
        <f>AN8-AL8</f>
        <v>39.71</v>
      </c>
      <c r="AN8" s="16">
        <v>3973.28</v>
      </c>
      <c r="AO8" s="16">
        <f>AP8-AN8</f>
        <v>94.1399999999999</v>
      </c>
      <c r="AP8" s="16">
        <v>4067.42</v>
      </c>
      <c r="AQ8" s="16">
        <f>AR8-AP8</f>
        <v>51.1800000000003</v>
      </c>
      <c r="AR8" s="16">
        <v>4118.6</v>
      </c>
      <c r="AS8" s="16">
        <f>AT8-AR8</f>
        <v>33.4499999999998</v>
      </c>
      <c r="AT8" s="16">
        <v>4152.05</v>
      </c>
      <c r="AU8" s="21">
        <f>AV8-AT8</f>
        <v>31.5199999999995</v>
      </c>
      <c r="AV8" s="21">
        <v>4183.57</v>
      </c>
      <c r="AW8" s="28">
        <f>AX8-AV8</f>
        <v>33.7400000000007</v>
      </c>
      <c r="AX8" s="28">
        <v>4217.31</v>
      </c>
      <c r="AY8" s="28">
        <f>AZ8-AX8</f>
        <v>64.8499999999995</v>
      </c>
      <c r="AZ8" s="28">
        <v>4282.16</v>
      </c>
      <c r="BA8" s="28">
        <f>BB8-AZ8</f>
        <v>25.75</v>
      </c>
      <c r="BB8" s="28">
        <v>4307.91</v>
      </c>
      <c r="BC8" s="28">
        <f>BD8-BB8</f>
        <v>42.4400000000005</v>
      </c>
      <c r="BD8" s="28">
        <v>4350.35</v>
      </c>
      <c r="BE8" s="21" t="s">
        <v>62</v>
      </c>
      <c r="BF8" s="16">
        <v>1048.52</v>
      </c>
      <c r="BG8" s="9">
        <v>200</v>
      </c>
      <c r="BH8" s="9">
        <v>1.6</v>
      </c>
      <c r="BI8" s="9">
        <v>172501</v>
      </c>
      <c r="BJ8" s="16">
        <f>2.608/(BD8/BF8)</f>
        <v>0.628579346489363</v>
      </c>
    </row>
    <row r="9" spans="1:62">
      <c r="A9" s="1" t="s">
        <v>63</v>
      </c>
      <c r="B9" s="1" t="s">
        <v>64</v>
      </c>
      <c r="C9" s="1" t="s">
        <v>61</v>
      </c>
      <c r="D9" s="1">
        <v>1966.62</v>
      </c>
      <c r="E9" s="1">
        <f>F9-D9</f>
        <v>49.0200000000002</v>
      </c>
      <c r="F9" s="1">
        <v>2015.64</v>
      </c>
      <c r="G9" s="1">
        <f>H9-F9</f>
        <v>34.1600000000001</v>
      </c>
      <c r="H9" s="1">
        <v>2049.8</v>
      </c>
      <c r="I9" s="1">
        <f>J9-H9</f>
        <v>90.0999999999999</v>
      </c>
      <c r="J9" s="1">
        <v>2139.9</v>
      </c>
      <c r="K9" s="1">
        <f>L9-J9</f>
        <v>53.1700000000001</v>
      </c>
      <c r="L9" s="1">
        <v>2193.07</v>
      </c>
      <c r="M9" s="1">
        <f>N9-L9</f>
        <v>63.9099999999999</v>
      </c>
      <c r="N9" s="1">
        <v>2256.98</v>
      </c>
      <c r="O9" s="1">
        <f>P9-N9</f>
        <v>45.71</v>
      </c>
      <c r="P9" s="1">
        <v>2302.69</v>
      </c>
      <c r="Q9" s="1">
        <f>R9-P9</f>
        <v>37.2199999999998</v>
      </c>
      <c r="R9" s="1">
        <v>2339.91</v>
      </c>
      <c r="S9" s="1">
        <f>T9-R9</f>
        <v>47.3099999999999</v>
      </c>
      <c r="T9" s="1">
        <v>2387.22</v>
      </c>
      <c r="U9" s="1">
        <f>V9-T9</f>
        <v>88.2600000000002</v>
      </c>
      <c r="V9" s="12">
        <v>2475.48</v>
      </c>
      <c r="W9" s="1">
        <f>X9-V9</f>
        <v>67.5900000000001</v>
      </c>
      <c r="X9" s="12">
        <v>2543.07</v>
      </c>
      <c r="Y9" s="1">
        <f>Z9-X9</f>
        <v>22.73</v>
      </c>
      <c r="Z9" s="1">
        <v>2565.8</v>
      </c>
      <c r="AA9" s="1">
        <f>AB9-Z9</f>
        <v>140.25</v>
      </c>
      <c r="AB9" s="1">
        <v>2706.05</v>
      </c>
      <c r="AC9" s="1">
        <f>AD9-AB9</f>
        <v>57.1099999999997</v>
      </c>
      <c r="AD9" s="1">
        <v>2763.16</v>
      </c>
      <c r="AE9" s="17">
        <f>AF9-AD9</f>
        <v>70.9100000000003</v>
      </c>
      <c r="AF9" s="17">
        <v>2834.07</v>
      </c>
      <c r="AG9" s="17">
        <f>AH9-AF9</f>
        <v>94.4299999999998</v>
      </c>
      <c r="AH9" s="17">
        <v>2928.5</v>
      </c>
      <c r="AI9" s="17">
        <f>AJ9-AH9</f>
        <v>73.54</v>
      </c>
      <c r="AJ9" s="17">
        <v>3002.04</v>
      </c>
      <c r="AK9" s="17">
        <f>AL9-AJ9</f>
        <v>70.8800000000001</v>
      </c>
      <c r="AL9" s="17">
        <v>3072.92</v>
      </c>
      <c r="AM9" s="17">
        <f>AN9-AL9</f>
        <v>172.04</v>
      </c>
      <c r="AN9" s="17">
        <v>3244.96</v>
      </c>
      <c r="AO9" s="17">
        <f>AP9-AN9</f>
        <v>96.75</v>
      </c>
      <c r="AP9" s="17">
        <v>3341.71</v>
      </c>
      <c r="AQ9" s="17">
        <f>AR9-AP9</f>
        <v>25.3299999999999</v>
      </c>
      <c r="AR9" s="17">
        <v>3367.04</v>
      </c>
      <c r="AS9" s="17">
        <f>AT9-AR9</f>
        <v>88.6599999999999</v>
      </c>
      <c r="AT9" s="17">
        <v>3455.7</v>
      </c>
      <c r="AU9" s="22">
        <f>AV9-AT9</f>
        <v>52.0900000000001</v>
      </c>
      <c r="AV9" s="22">
        <v>3507.79</v>
      </c>
      <c r="AW9" s="29">
        <f>AX9-AV9</f>
        <v>61.0100000000002</v>
      </c>
      <c r="AX9" s="29">
        <v>3568.8</v>
      </c>
      <c r="AY9" s="29">
        <f>AZ9-AX9</f>
        <v>55.9899999999998</v>
      </c>
      <c r="AZ9" s="29">
        <v>3624.79</v>
      </c>
      <c r="BA9" s="29">
        <f>BB9-AZ9</f>
        <v>44.54</v>
      </c>
      <c r="BB9" s="29">
        <v>3669.33</v>
      </c>
      <c r="BC9" s="29">
        <f>BD9-BB9</f>
        <v>42.29</v>
      </c>
      <c r="BD9" s="29">
        <v>3711.62</v>
      </c>
      <c r="BE9" s="22" t="s">
        <v>65</v>
      </c>
      <c r="BF9" s="17">
        <v>1348.72</v>
      </c>
      <c r="BG9" s="1">
        <v>65</v>
      </c>
      <c r="BH9" s="1">
        <v>1.2</v>
      </c>
      <c r="BI9" s="1">
        <v>130589</v>
      </c>
      <c r="BJ9" s="17">
        <f>2.608/(BD9/BF9)</f>
        <v>0.947689084550682</v>
      </c>
    </row>
    <row r="10" spans="1:62">
      <c r="A10" s="1" t="s">
        <v>42</v>
      </c>
      <c r="B10" s="1" t="s">
        <v>66</v>
      </c>
      <c r="C10" s="1" t="s">
        <v>48</v>
      </c>
      <c r="D10" s="1">
        <v>1726.42</v>
      </c>
      <c r="E10" s="1">
        <f>F10-D10</f>
        <v>56.28</v>
      </c>
      <c r="F10" s="1">
        <v>1782.7</v>
      </c>
      <c r="G10" s="1">
        <f>H10-F10</f>
        <v>70.9199999999998</v>
      </c>
      <c r="H10" s="1">
        <v>1853.62</v>
      </c>
      <c r="I10" s="1">
        <f>J10-H10</f>
        <v>49.5800000000002</v>
      </c>
      <c r="J10" s="1">
        <v>1903.2</v>
      </c>
      <c r="K10" s="1">
        <f>L10-J10</f>
        <v>40.4099999999999</v>
      </c>
      <c r="L10" s="1">
        <v>1943.61</v>
      </c>
      <c r="M10" s="1">
        <f>N10-L10</f>
        <v>30.01</v>
      </c>
      <c r="N10" s="1">
        <v>1973.62</v>
      </c>
      <c r="O10" s="1">
        <f>P10-N10</f>
        <v>83.2800000000002</v>
      </c>
      <c r="P10" s="1">
        <v>2056.9</v>
      </c>
      <c r="Q10" s="1">
        <f>R10-P10</f>
        <v>25.6399999999999</v>
      </c>
      <c r="R10" s="1">
        <v>2082.54</v>
      </c>
      <c r="S10" s="1">
        <f>T10-R10</f>
        <v>66.46</v>
      </c>
      <c r="T10" s="1">
        <v>2149</v>
      </c>
      <c r="U10" s="1">
        <f>V10-T10</f>
        <v>43.5599999999999</v>
      </c>
      <c r="V10" s="12">
        <v>2192.56</v>
      </c>
      <c r="W10" s="1">
        <f>X10-V10</f>
        <v>46.3200000000002</v>
      </c>
      <c r="X10" s="12">
        <v>2238.88</v>
      </c>
      <c r="Y10" s="1">
        <f>Z10-X10</f>
        <v>17.23</v>
      </c>
      <c r="Z10" s="1">
        <v>2256.11</v>
      </c>
      <c r="AA10" s="1">
        <f>AB10-Z10</f>
        <v>97.5799999999999</v>
      </c>
      <c r="AB10" s="1">
        <v>2353.69</v>
      </c>
      <c r="AC10" s="1">
        <f>AD10-AB10</f>
        <v>58.8600000000001</v>
      </c>
      <c r="AD10" s="1">
        <v>2412.55</v>
      </c>
      <c r="AE10" s="17">
        <f>AF10-AD10</f>
        <v>33.52</v>
      </c>
      <c r="AF10" s="17">
        <v>2446.07</v>
      </c>
      <c r="AG10" s="17">
        <f>AH10-AF10</f>
        <v>77.4199999999996</v>
      </c>
      <c r="AH10" s="17">
        <v>2523.49</v>
      </c>
      <c r="AI10" s="17">
        <f>AJ10-AH10</f>
        <v>44.5500000000002</v>
      </c>
      <c r="AJ10" s="17">
        <v>2568.04</v>
      </c>
      <c r="AK10" s="17">
        <f>AL10-AJ10</f>
        <v>60.6700000000001</v>
      </c>
      <c r="AL10" s="17">
        <v>2628.71</v>
      </c>
      <c r="AM10" s="17">
        <f>AN10-AL10</f>
        <v>38.8600000000001</v>
      </c>
      <c r="AN10" s="17">
        <v>2667.57</v>
      </c>
      <c r="AO10" s="17">
        <f>AP10-AN10</f>
        <v>40.96</v>
      </c>
      <c r="AP10" s="17">
        <v>2708.53</v>
      </c>
      <c r="AQ10" s="17">
        <f>AR10-AP10</f>
        <v>53.2099999999996</v>
      </c>
      <c r="AR10" s="17">
        <v>2761.74</v>
      </c>
      <c r="AS10" s="17">
        <f>AT10-AR10</f>
        <v>44</v>
      </c>
      <c r="AT10" s="17">
        <v>2805.74</v>
      </c>
      <c r="AU10" s="22">
        <f>AV10-AT10</f>
        <v>57.5</v>
      </c>
      <c r="AV10" s="22">
        <v>2863.24</v>
      </c>
      <c r="AW10" s="29">
        <f>AX10-AV10</f>
        <v>54.4300000000003</v>
      </c>
      <c r="AX10" s="29">
        <v>2917.67</v>
      </c>
      <c r="AY10" s="29">
        <f>AZ10-AX10</f>
        <v>56.3800000000001</v>
      </c>
      <c r="AZ10" s="29">
        <v>2974.05</v>
      </c>
      <c r="BA10" s="29">
        <f>BB10-AZ10</f>
        <v>41.4399999999996</v>
      </c>
      <c r="BB10" s="29">
        <v>3015.49</v>
      </c>
      <c r="BC10" s="29">
        <f>BD10-BB10</f>
        <v>42.1400000000003</v>
      </c>
      <c r="BD10" s="29">
        <v>3057.63</v>
      </c>
      <c r="BE10" s="22" t="s">
        <v>54</v>
      </c>
      <c r="BF10" s="17">
        <v>734.72</v>
      </c>
      <c r="BG10" s="1">
        <v>50</v>
      </c>
      <c r="BH10" s="1">
        <v>1.3</v>
      </c>
      <c r="BI10" s="1">
        <v>124763</v>
      </c>
      <c r="BJ10" s="17">
        <f>2.608/(BD10/BF10)</f>
        <v>0.626678100358775</v>
      </c>
    </row>
    <row r="11" spans="1:62">
      <c r="A11" s="8" t="s">
        <v>42</v>
      </c>
      <c r="B11" s="8" t="s">
        <v>67</v>
      </c>
      <c r="C11" s="8" t="s">
        <v>68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8"/>
      <c r="X11" s="15"/>
      <c r="Y11" s="8"/>
      <c r="Z11" s="8"/>
      <c r="AA11" s="8"/>
      <c r="AB11" s="8"/>
      <c r="AC11" s="8"/>
      <c r="AD11" s="8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>
        <v>1644.57</v>
      </c>
      <c r="AS11" s="20">
        <f>AT11-AR11</f>
        <v>0</v>
      </c>
      <c r="AT11" s="20">
        <v>1644.57</v>
      </c>
      <c r="AU11" s="25">
        <f>AV11-AT11</f>
        <v>31.0700000000002</v>
      </c>
      <c r="AV11" s="25">
        <v>1675.64</v>
      </c>
      <c r="AW11" s="26">
        <f>AX11-AV11</f>
        <v>13.9599999999998</v>
      </c>
      <c r="AX11" s="26">
        <v>1689.6</v>
      </c>
      <c r="AY11" s="26">
        <f>AZ11-AX11</f>
        <v>44.99</v>
      </c>
      <c r="AZ11" s="26">
        <v>1734.59</v>
      </c>
      <c r="BA11" s="26">
        <f>BB11-AZ11</f>
        <v>31.1600000000001</v>
      </c>
      <c r="BB11" s="26">
        <v>1765.75</v>
      </c>
      <c r="BC11" s="26">
        <f>BD11-BB11</f>
        <v>39.9200000000001</v>
      </c>
      <c r="BD11" s="26">
        <v>1805.67</v>
      </c>
      <c r="BE11" s="25" t="s">
        <v>49</v>
      </c>
      <c r="BF11" s="20">
        <v>357.67</v>
      </c>
      <c r="BG11" s="8"/>
      <c r="BH11" s="8"/>
      <c r="BI11" s="8"/>
      <c r="BJ11" s="20">
        <f>2.608/(BD11/BF11)</f>
        <v>0.516596808940726</v>
      </c>
    </row>
    <row r="12" spans="1:62">
      <c r="A12" s="1" t="s">
        <v>42</v>
      </c>
      <c r="B12" s="1" t="s">
        <v>69</v>
      </c>
      <c r="C12" s="1" t="s">
        <v>40</v>
      </c>
      <c r="D12" s="1">
        <v>2136.24</v>
      </c>
      <c r="E12" s="1">
        <f>F12-D12</f>
        <v>40.8200000000002</v>
      </c>
      <c r="F12" s="1">
        <v>2177.06</v>
      </c>
      <c r="G12" s="1">
        <f>H12-F12</f>
        <v>62.5999999999999</v>
      </c>
      <c r="H12" s="1">
        <v>2239.66</v>
      </c>
      <c r="I12" s="1">
        <f>J12-H12</f>
        <v>47.0700000000002</v>
      </c>
      <c r="J12" s="1">
        <v>2286.73</v>
      </c>
      <c r="K12" s="1">
        <f>L12-J12</f>
        <v>25.52</v>
      </c>
      <c r="L12" s="1">
        <v>2312.25</v>
      </c>
      <c r="M12" s="1">
        <f>N12-L12</f>
        <v>36.7800000000002</v>
      </c>
      <c r="N12" s="1">
        <v>2349.03</v>
      </c>
      <c r="O12" s="1">
        <f>P12-N12</f>
        <v>-18.02</v>
      </c>
      <c r="P12" s="1">
        <v>2331.01</v>
      </c>
      <c r="Q12" s="1">
        <f>R12-P12</f>
        <v>62.7599999999998</v>
      </c>
      <c r="R12" s="1">
        <v>2393.77</v>
      </c>
      <c r="S12" s="1">
        <f>T12-R12</f>
        <v>55.5599999999999</v>
      </c>
      <c r="T12" s="1">
        <v>2449.33</v>
      </c>
      <c r="U12" s="1">
        <f>V12-T12</f>
        <v>31.96</v>
      </c>
      <c r="V12" s="12">
        <v>2481.29</v>
      </c>
      <c r="W12" s="1">
        <f>X12-V12</f>
        <v>109.47</v>
      </c>
      <c r="X12" s="12">
        <v>2590.76</v>
      </c>
      <c r="Y12" s="1">
        <f>Z12-X12</f>
        <v>20.4299999999998</v>
      </c>
      <c r="Z12" s="1">
        <v>2611.19</v>
      </c>
      <c r="AA12" s="1">
        <f>AB12-Z12</f>
        <v>32.9899999999998</v>
      </c>
      <c r="AB12" s="1">
        <v>2644.18</v>
      </c>
      <c r="AC12" s="1">
        <f>AD12-AB12</f>
        <v>45.9000000000001</v>
      </c>
      <c r="AD12" s="1">
        <v>2690.08</v>
      </c>
      <c r="AE12" s="17">
        <f>AF12-AD12</f>
        <v>62.79</v>
      </c>
      <c r="AF12" s="17">
        <v>2752.87</v>
      </c>
      <c r="AG12" s="17">
        <f>AH12-AF12</f>
        <v>72.2800000000002</v>
      </c>
      <c r="AH12" s="17">
        <v>2825.15</v>
      </c>
      <c r="AI12" s="17">
        <f>AJ12-AH12</f>
        <v>38.1900000000001</v>
      </c>
      <c r="AJ12" s="17">
        <v>2863.34</v>
      </c>
      <c r="AK12" s="17">
        <f>AL12-AJ12</f>
        <v>82.1299999999997</v>
      </c>
      <c r="AL12" s="17">
        <v>2945.47</v>
      </c>
      <c r="AM12" s="17">
        <f>AN12-AL12</f>
        <v>39.5400000000004</v>
      </c>
      <c r="AN12" s="17">
        <v>2985.01</v>
      </c>
      <c r="AO12" s="17">
        <f>AP12-AN12</f>
        <v>42.0499999999997</v>
      </c>
      <c r="AP12" s="17">
        <v>3027.06</v>
      </c>
      <c r="AQ12" s="17">
        <f>AR12-AP12</f>
        <v>50.5799999999999</v>
      </c>
      <c r="AR12" s="17">
        <v>3077.64</v>
      </c>
      <c r="AS12" s="17">
        <f>AT12-AR12</f>
        <v>42.5599999999999</v>
      </c>
      <c r="AT12" s="17">
        <v>3120.2</v>
      </c>
      <c r="AU12" s="22">
        <f>AV12-AT12</f>
        <v>91.8800000000001</v>
      </c>
      <c r="AV12" s="22">
        <v>3212.08</v>
      </c>
      <c r="AW12" s="29">
        <f>AX12-AV12</f>
        <v>74.0500000000002</v>
      </c>
      <c r="AX12" s="29">
        <v>3286.13</v>
      </c>
      <c r="AY12" s="29">
        <f>AZ12-AX12</f>
        <v>43.98</v>
      </c>
      <c r="AZ12" s="29">
        <v>3330.11</v>
      </c>
      <c r="BA12" s="29">
        <f>BB12-AZ12</f>
        <v>35.3499999999999</v>
      </c>
      <c r="BB12" s="29">
        <v>3365.46</v>
      </c>
      <c r="BC12" s="29">
        <f>BD12-BB12</f>
        <v>38.3899999999999</v>
      </c>
      <c r="BD12" s="29">
        <v>3403.85</v>
      </c>
      <c r="BE12" s="22" t="s">
        <v>70</v>
      </c>
      <c r="BF12" s="17">
        <v>1193.62</v>
      </c>
      <c r="BG12" s="1">
        <v>20</v>
      </c>
      <c r="BH12" s="1">
        <v>1.2</v>
      </c>
      <c r="BI12" s="1">
        <v>153852</v>
      </c>
      <c r="BJ12" s="17">
        <f>2.608/(BD12/BF12)</f>
        <v>0.914541169558</v>
      </c>
    </row>
    <row r="13" spans="1:62">
      <c r="A13" s="2" t="s">
        <v>38</v>
      </c>
      <c r="B13" s="2" t="s">
        <v>71</v>
      </c>
      <c r="C13" s="2" t="s">
        <v>48</v>
      </c>
      <c r="D13" s="2">
        <v>1156.57</v>
      </c>
      <c r="E13" s="2">
        <f>F13-D13</f>
        <v>40.4400000000001</v>
      </c>
      <c r="F13" s="2">
        <v>1197.01</v>
      </c>
      <c r="G13" s="2">
        <f>H13-F13</f>
        <v>46.97</v>
      </c>
      <c r="H13" s="2">
        <v>1243.98</v>
      </c>
      <c r="I13" s="2">
        <f>J13-H13</f>
        <v>58.49</v>
      </c>
      <c r="J13" s="2">
        <v>1302.47</v>
      </c>
      <c r="K13" s="2">
        <f>L13-J13</f>
        <v>36.6399999999999</v>
      </c>
      <c r="L13" s="2">
        <v>1339.11</v>
      </c>
      <c r="M13" s="2">
        <f>N13-L13</f>
        <v>33.99</v>
      </c>
      <c r="N13" s="2">
        <v>1373.1</v>
      </c>
      <c r="O13" s="2">
        <f>P13-N13</f>
        <v>30.0600000000002</v>
      </c>
      <c r="P13" s="2">
        <v>1403.16</v>
      </c>
      <c r="Q13" s="2">
        <f>R13-P13</f>
        <v>47.3</v>
      </c>
      <c r="R13" s="2">
        <v>1450.46</v>
      </c>
      <c r="S13" s="2">
        <f>T13-R13</f>
        <v>46.8299999999999</v>
      </c>
      <c r="T13" s="2">
        <v>1497.29</v>
      </c>
      <c r="U13" s="2">
        <f>V13-T13</f>
        <v>58.6500000000001</v>
      </c>
      <c r="V13" s="13">
        <v>1555.94</v>
      </c>
      <c r="W13" s="2">
        <f>X13-V13</f>
        <v>70.3099999999999</v>
      </c>
      <c r="X13" s="13">
        <v>1626.25</v>
      </c>
      <c r="Y13" s="2">
        <f>Z13-X13</f>
        <v>31.49</v>
      </c>
      <c r="Z13" s="2">
        <v>1657.74</v>
      </c>
      <c r="AA13" s="2">
        <f>AB13-Z13</f>
        <v>59.21</v>
      </c>
      <c r="AB13" s="2">
        <v>1716.95</v>
      </c>
      <c r="AC13" s="2">
        <f>AD13-AB13</f>
        <v>31.99</v>
      </c>
      <c r="AD13" s="2">
        <v>1748.94</v>
      </c>
      <c r="AE13" s="18">
        <f>AF13-AD13</f>
        <v>52.0999999999999</v>
      </c>
      <c r="AF13" s="18">
        <v>1801.04</v>
      </c>
      <c r="AG13" s="18">
        <f>AH13-AF13</f>
        <v>74.74</v>
      </c>
      <c r="AH13" s="18">
        <v>1875.78</v>
      </c>
      <c r="AI13" s="18">
        <f>AJ13-AH13</f>
        <v>51.3700000000001</v>
      </c>
      <c r="AJ13" s="18">
        <v>1927.15</v>
      </c>
      <c r="AK13" s="18">
        <f>AL13-AJ13</f>
        <v>58.48</v>
      </c>
      <c r="AL13" s="18">
        <v>1985.63</v>
      </c>
      <c r="AM13" s="18">
        <f>AN13-AL13</f>
        <v>31.6599999999999</v>
      </c>
      <c r="AN13" s="18">
        <v>2017.29</v>
      </c>
      <c r="AO13" s="18">
        <f>AP13-AN13</f>
        <v>53.0100000000002</v>
      </c>
      <c r="AP13" s="18">
        <v>2070.3</v>
      </c>
      <c r="AQ13" s="18">
        <f>AR13-AP13</f>
        <v>52.5</v>
      </c>
      <c r="AR13" s="18">
        <v>2122.8</v>
      </c>
      <c r="AS13" s="18">
        <f>AT13-AR13</f>
        <v>65.02</v>
      </c>
      <c r="AT13" s="18">
        <v>2187.82</v>
      </c>
      <c r="AU13" s="23">
        <f>AV13-AT13</f>
        <v>39.3199999999997</v>
      </c>
      <c r="AV13" s="23">
        <v>2227.14</v>
      </c>
      <c r="AW13" s="30">
        <f>AX13-AV13</f>
        <v>65.5799999999999</v>
      </c>
      <c r="AX13" s="30">
        <v>2292.72</v>
      </c>
      <c r="AY13" s="30">
        <f>AZ13-AX13</f>
        <v>43.3800000000001</v>
      </c>
      <c r="AZ13" s="30">
        <v>2336.1</v>
      </c>
      <c r="BA13" s="30">
        <f>BB13-AZ13</f>
        <v>56.0500000000002</v>
      </c>
      <c r="BB13" s="30">
        <v>2392.15</v>
      </c>
      <c r="BC13" s="30">
        <f>BD13-BB13</f>
        <v>36.2999999999997</v>
      </c>
      <c r="BD13" s="30">
        <v>2428.45</v>
      </c>
      <c r="BE13" s="23" t="s">
        <v>72</v>
      </c>
      <c r="BF13" s="18">
        <v>664.77</v>
      </c>
      <c r="BG13" s="2">
        <v>25</v>
      </c>
      <c r="BH13" s="2">
        <v>3</v>
      </c>
      <c r="BI13" s="2">
        <v>100457</v>
      </c>
      <c r="BJ13" s="18">
        <f>2.608/(BD13/BF13)</f>
        <v>0.713920467788095</v>
      </c>
    </row>
    <row r="14" spans="1:62">
      <c r="A14" s="8" t="s">
        <v>73</v>
      </c>
      <c r="B14" s="8" t="s">
        <v>74</v>
      </c>
      <c r="C14" s="8" t="s">
        <v>48</v>
      </c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20">
        <v>1429.42</v>
      </c>
      <c r="AS14" s="20">
        <f>AT14-AR14</f>
        <v>0</v>
      </c>
      <c r="AT14" s="20">
        <v>1429.42</v>
      </c>
      <c r="AU14" s="25">
        <f>AV14-AT14</f>
        <v>22.4199999999998</v>
      </c>
      <c r="AV14" s="25">
        <v>1451.84</v>
      </c>
      <c r="AW14" s="26">
        <f>AX14-AV14</f>
        <v>24.0600000000002</v>
      </c>
      <c r="AX14" s="26">
        <v>1475.9</v>
      </c>
      <c r="AY14" s="26">
        <f>AZ14-AX14</f>
        <v>41.01</v>
      </c>
      <c r="AZ14" s="26">
        <v>1516.91</v>
      </c>
      <c r="BA14" s="26">
        <f>BB14-AZ14</f>
        <v>25.5999999999999</v>
      </c>
      <c r="BB14" s="26">
        <v>1542.51</v>
      </c>
      <c r="BC14" s="26">
        <f>BD14-BB14</f>
        <v>35.6800000000001</v>
      </c>
      <c r="BD14" s="26">
        <v>1578.19</v>
      </c>
      <c r="BE14" s="25" t="s">
        <v>75</v>
      </c>
      <c r="BF14" s="20">
        <v>270.52</v>
      </c>
      <c r="BG14" s="8"/>
      <c r="BH14" s="8"/>
      <c r="BI14" s="8"/>
      <c r="BJ14" s="20">
        <f>2.608/(BD14/BF14)</f>
        <v>0.447041332158992</v>
      </c>
    </row>
    <row r="15" spans="1:62">
      <c r="A15" s="2" t="s">
        <v>50</v>
      </c>
      <c r="B15" s="2" t="s">
        <v>76</v>
      </c>
      <c r="C15" s="2" t="s">
        <v>48</v>
      </c>
      <c r="D15" s="2">
        <v>1446.65</v>
      </c>
      <c r="E15" s="2">
        <f>F15-D15</f>
        <v>28.1799999999998</v>
      </c>
      <c r="F15" s="2">
        <v>1474.83</v>
      </c>
      <c r="G15" s="2">
        <f>H15-F15</f>
        <v>63.8200000000002</v>
      </c>
      <c r="H15" s="2">
        <v>1538.65</v>
      </c>
      <c r="I15" s="2">
        <f>J15-H15</f>
        <v>22.9199999999998</v>
      </c>
      <c r="J15" s="2">
        <v>1561.57</v>
      </c>
      <c r="K15" s="2">
        <f>L15-J15</f>
        <v>70.8600000000001</v>
      </c>
      <c r="L15" s="2">
        <v>1632.43</v>
      </c>
      <c r="M15" s="2">
        <f>N15-L15</f>
        <v>37.4099999999999</v>
      </c>
      <c r="N15" s="2">
        <v>1669.84</v>
      </c>
      <c r="O15" s="2">
        <f>P15-N15</f>
        <v>32.8300000000002</v>
      </c>
      <c r="P15" s="2">
        <v>1702.67</v>
      </c>
      <c r="Q15" s="2">
        <f>R15-P15</f>
        <v>51.9499999999998</v>
      </c>
      <c r="R15" s="2">
        <v>1754.62</v>
      </c>
      <c r="S15" s="2">
        <f>T15-R15</f>
        <v>40.1200000000001</v>
      </c>
      <c r="T15" s="2">
        <v>1794.74</v>
      </c>
      <c r="U15" s="2">
        <f>V15-T15</f>
        <v>77.5</v>
      </c>
      <c r="V15" s="13">
        <v>1872.24</v>
      </c>
      <c r="W15" s="2">
        <f>X15-V15</f>
        <v>79.5899999999999</v>
      </c>
      <c r="X15" s="13">
        <v>1951.83</v>
      </c>
      <c r="Y15" s="2">
        <f>Z15-X15</f>
        <v>9.01999999999998</v>
      </c>
      <c r="Z15" s="2">
        <v>1960.85</v>
      </c>
      <c r="AA15" s="2">
        <f>AB15-Z15</f>
        <v>74</v>
      </c>
      <c r="AB15" s="2">
        <v>2034.85</v>
      </c>
      <c r="AC15" s="2">
        <f>AD15-AB15</f>
        <v>31.8000000000002</v>
      </c>
      <c r="AD15" s="2">
        <v>2066.65</v>
      </c>
      <c r="AE15" s="18">
        <f>AF15-AD15</f>
        <v>107.43</v>
      </c>
      <c r="AF15" s="18">
        <v>2174.08</v>
      </c>
      <c r="AG15" s="18">
        <f>AH15-AF15</f>
        <v>53.3499999999999</v>
      </c>
      <c r="AH15" s="18">
        <v>2227.43</v>
      </c>
      <c r="AI15" s="18">
        <f>AJ15-AH15</f>
        <v>50.3300000000004</v>
      </c>
      <c r="AJ15" s="18">
        <v>2277.76</v>
      </c>
      <c r="AK15" s="18">
        <f>AL15-AJ15</f>
        <v>58.7299999999996</v>
      </c>
      <c r="AL15" s="18">
        <v>2336.49</v>
      </c>
      <c r="AM15" s="18">
        <f>AN15-AL15</f>
        <v>77.9400000000001</v>
      </c>
      <c r="AN15" s="18">
        <v>2414.43</v>
      </c>
      <c r="AO15" s="18">
        <f>AP15-AN15</f>
        <v>88.73</v>
      </c>
      <c r="AP15" s="18">
        <v>2503.16</v>
      </c>
      <c r="AQ15" s="18">
        <f>AR15-AP15</f>
        <v>60.4900000000002</v>
      </c>
      <c r="AR15" s="18">
        <v>2563.65</v>
      </c>
      <c r="AS15" s="18">
        <f>AT15-AR15</f>
        <v>52.7799999999997</v>
      </c>
      <c r="AT15" s="18">
        <v>2616.43</v>
      </c>
      <c r="AU15" s="23">
        <f>AV15-AT15</f>
        <v>26.8600000000001</v>
      </c>
      <c r="AV15" s="23">
        <v>2643.29</v>
      </c>
      <c r="AW15" s="30">
        <f>AX15-AV15</f>
        <v>56.9099999999999</v>
      </c>
      <c r="AX15" s="30">
        <v>2700.2</v>
      </c>
      <c r="AY15" s="30">
        <f>AZ15-AX15</f>
        <v>78.5900000000001</v>
      </c>
      <c r="AZ15" s="30">
        <v>2778.79</v>
      </c>
      <c r="BA15" s="30">
        <f>BB15-AZ15</f>
        <v>43.0700000000002</v>
      </c>
      <c r="BB15" s="30">
        <v>2821.86</v>
      </c>
      <c r="BC15" s="30">
        <f>BD15-BB15</f>
        <v>34.5099999999998</v>
      </c>
      <c r="BD15" s="30">
        <v>2856.37</v>
      </c>
      <c r="BE15" s="23" t="s">
        <v>54</v>
      </c>
      <c r="BF15" s="18">
        <v>1131.17</v>
      </c>
      <c r="BG15" s="2">
        <v>65</v>
      </c>
      <c r="BH15" s="2">
        <v>1.4</v>
      </c>
      <c r="BI15" s="2">
        <v>109333</v>
      </c>
      <c r="BJ15" s="18">
        <f>2.608/(BD15/BF15)</f>
        <v>1.03281135147057</v>
      </c>
    </row>
    <row r="16" spans="1:62">
      <c r="A16" s="2" t="s">
        <v>38</v>
      </c>
      <c r="B16" s="2" t="s">
        <v>77</v>
      </c>
      <c r="C16" s="2" t="s">
        <v>48</v>
      </c>
      <c r="D16" s="2">
        <v>907.94</v>
      </c>
      <c r="E16" s="2">
        <f>F16-D16</f>
        <v>64.0799999999999</v>
      </c>
      <c r="F16" s="2">
        <v>972.02</v>
      </c>
      <c r="G16" s="2">
        <f>H16-F16</f>
        <v>36.26</v>
      </c>
      <c r="H16" s="2">
        <v>1008.28</v>
      </c>
      <c r="I16" s="2">
        <f>J16-H16</f>
        <v>28.8</v>
      </c>
      <c r="J16" s="2">
        <v>1037.08</v>
      </c>
      <c r="K16" s="2">
        <f>L16-J16</f>
        <v>40.1000000000001</v>
      </c>
      <c r="L16" s="2">
        <v>1077.18</v>
      </c>
      <c r="M16" s="2">
        <f>N16-L16</f>
        <v>26.03</v>
      </c>
      <c r="N16" s="2">
        <v>1103.21</v>
      </c>
      <c r="O16" s="2">
        <f>P16-N16</f>
        <v>28.3499999999999</v>
      </c>
      <c r="P16" s="2">
        <v>1131.56</v>
      </c>
      <c r="Q16" s="2">
        <f>R16-P16</f>
        <v>50.1900000000001</v>
      </c>
      <c r="R16" s="2">
        <v>1181.75</v>
      </c>
      <c r="S16" s="2">
        <f>T16-R16</f>
        <v>26.8699999999999</v>
      </c>
      <c r="T16" s="2">
        <v>1208.62</v>
      </c>
      <c r="U16" s="2">
        <f>V16-T16</f>
        <v>58.3000000000002</v>
      </c>
      <c r="V16" s="13">
        <v>1266.92</v>
      </c>
      <c r="W16" s="2">
        <f>X16-V16</f>
        <v>41.0599999999999</v>
      </c>
      <c r="X16" s="13">
        <v>1307.98</v>
      </c>
      <c r="Y16" s="2">
        <f>Z16-X16</f>
        <v>31.49</v>
      </c>
      <c r="Z16" s="2">
        <v>1339.47</v>
      </c>
      <c r="AA16" s="2">
        <f>AB16-Z16</f>
        <v>50.5899999999999</v>
      </c>
      <c r="AB16" s="2">
        <v>1390.06</v>
      </c>
      <c r="AC16" s="2">
        <f>AD16-AB16</f>
        <v>35.8099999999999</v>
      </c>
      <c r="AD16" s="2">
        <v>1425.87</v>
      </c>
      <c r="AE16" s="18">
        <f>AF16-AD16</f>
        <v>62.6300000000001</v>
      </c>
      <c r="AF16" s="18">
        <v>1488.5</v>
      </c>
      <c r="AG16" s="18">
        <f>AH16-AF16</f>
        <v>53.9200000000001</v>
      </c>
      <c r="AH16" s="18">
        <v>1542.42</v>
      </c>
      <c r="AI16" s="18">
        <f>AJ16-AH16</f>
        <v>39.5799999999999</v>
      </c>
      <c r="AJ16" s="18">
        <v>1582</v>
      </c>
      <c r="AK16" s="18">
        <f>AL16-AJ16</f>
        <v>33.3099999999999</v>
      </c>
      <c r="AL16" s="18">
        <v>1615.31</v>
      </c>
      <c r="AM16" s="18">
        <f>AN16-AL16</f>
        <v>20.8099999999999</v>
      </c>
      <c r="AN16" s="18">
        <v>1636.12</v>
      </c>
      <c r="AO16" s="18">
        <f>AP16-AN16</f>
        <v>55.9200000000001</v>
      </c>
      <c r="AP16" s="18">
        <v>1692.04</v>
      </c>
      <c r="AQ16" s="18">
        <f>AR16-AP16</f>
        <v>16.02</v>
      </c>
      <c r="AR16" s="18">
        <v>1708.06</v>
      </c>
      <c r="AS16" s="18">
        <f>AT16-AR16</f>
        <v>34.8300000000002</v>
      </c>
      <c r="AT16" s="18">
        <v>1742.89</v>
      </c>
      <c r="AU16" s="23">
        <f>AV16-AT16</f>
        <v>57.8399999999999</v>
      </c>
      <c r="AV16" s="23">
        <v>1800.73</v>
      </c>
      <c r="AW16" s="30">
        <f>AX16-AV16</f>
        <v>59.8799999999999</v>
      </c>
      <c r="AX16" s="30">
        <v>1860.61</v>
      </c>
      <c r="AY16" s="30">
        <f>AZ16-AX16</f>
        <v>61.5600000000002</v>
      </c>
      <c r="AZ16" s="30">
        <v>1922.17</v>
      </c>
      <c r="BA16" s="30">
        <f>BB16-AZ16</f>
        <v>52.5899999999999</v>
      </c>
      <c r="BB16" s="30">
        <v>1974.76</v>
      </c>
      <c r="BC16" s="30">
        <f>BD16-BB16</f>
        <v>32.25</v>
      </c>
      <c r="BD16" s="30">
        <v>2007.01</v>
      </c>
      <c r="BE16" s="23" t="s">
        <v>78</v>
      </c>
      <c r="BF16" s="18">
        <v>646.92</v>
      </c>
      <c r="BG16" s="2">
        <v>35</v>
      </c>
      <c r="BH16" s="2">
        <v>8.2</v>
      </c>
      <c r="BI16" s="2">
        <v>65285</v>
      </c>
      <c r="BJ16" s="18">
        <f>2.608/(BD16/BF16)</f>
        <v>0.840637246451189</v>
      </c>
    </row>
    <row r="17" spans="1:62">
      <c r="A17" s="2" t="s">
        <v>42</v>
      </c>
      <c r="B17" s="2" t="s">
        <v>79</v>
      </c>
      <c r="C17" s="2" t="s">
        <v>48</v>
      </c>
      <c r="D17" s="2">
        <v>1425.22</v>
      </c>
      <c r="E17" s="2">
        <f>F17-D17</f>
        <v>64.8599999999999</v>
      </c>
      <c r="F17" s="2">
        <v>1490.08</v>
      </c>
      <c r="G17" s="2">
        <f>H17-F17</f>
        <v>46</v>
      </c>
      <c r="H17" s="2">
        <v>1536.08</v>
      </c>
      <c r="I17" s="2">
        <f>J17-H17</f>
        <v>50.8500000000001</v>
      </c>
      <c r="J17" s="2">
        <v>1586.93</v>
      </c>
      <c r="K17" s="2">
        <f>L17-J17</f>
        <v>86.5599999999999</v>
      </c>
      <c r="L17" s="2">
        <v>1673.49</v>
      </c>
      <c r="M17" s="2">
        <f>N17-L17</f>
        <v>38.5599999999999</v>
      </c>
      <c r="N17" s="2">
        <v>1712.05</v>
      </c>
      <c r="O17" s="2">
        <f>P17-N17</f>
        <v>57.0900000000001</v>
      </c>
      <c r="P17" s="2">
        <v>1769.14</v>
      </c>
      <c r="Q17" s="2">
        <f>R17-P17</f>
        <v>50.8699999999999</v>
      </c>
      <c r="R17" s="2">
        <v>1820.01</v>
      </c>
      <c r="S17" s="2">
        <f>T17-R17</f>
        <v>94.4300000000001</v>
      </c>
      <c r="T17" s="2">
        <v>1914.44</v>
      </c>
      <c r="U17" s="2">
        <f>V17-T17</f>
        <v>31.51</v>
      </c>
      <c r="V17" s="13">
        <v>1945.95</v>
      </c>
      <c r="W17" s="2">
        <f>X17-V17</f>
        <v>92.5899999999999</v>
      </c>
      <c r="X17" s="13">
        <v>2038.54</v>
      </c>
      <c r="Y17" s="2">
        <f>Z17-X17</f>
        <v>48.1399999999999</v>
      </c>
      <c r="Z17" s="2">
        <v>2086.68</v>
      </c>
      <c r="AA17" s="2">
        <f>AB17-Z17</f>
        <v>78.1300000000001</v>
      </c>
      <c r="AB17" s="2">
        <v>2164.81</v>
      </c>
      <c r="AC17" s="2">
        <f>AD17-AB17</f>
        <v>39.8400000000001</v>
      </c>
      <c r="AD17" s="2">
        <v>2204.65</v>
      </c>
      <c r="AE17" s="18">
        <f>AF17-AD17</f>
        <v>79.98</v>
      </c>
      <c r="AF17" s="18">
        <v>2284.63</v>
      </c>
      <c r="AG17" s="18">
        <f>AH17-AF17</f>
        <v>35.54</v>
      </c>
      <c r="AH17" s="18">
        <v>2320.17</v>
      </c>
      <c r="AI17" s="18">
        <f>AJ17-AH17</f>
        <v>53.4000000000001</v>
      </c>
      <c r="AJ17" s="18">
        <v>2373.57</v>
      </c>
      <c r="AK17" s="18">
        <f>AL17-AJ17</f>
        <v>36.6599999999999</v>
      </c>
      <c r="AL17" s="18">
        <v>2410.23</v>
      </c>
      <c r="AM17" s="18">
        <f>AN17-AL17</f>
        <v>51.25</v>
      </c>
      <c r="AN17" s="18">
        <v>2461.48</v>
      </c>
      <c r="AO17" s="18">
        <f>AP17-AN17</f>
        <v>66.4499999999998</v>
      </c>
      <c r="AP17" s="18">
        <v>2527.93</v>
      </c>
      <c r="AQ17" s="18">
        <f>AR17-AP17</f>
        <v>47.4900000000002</v>
      </c>
      <c r="AR17" s="18">
        <v>2575.42</v>
      </c>
      <c r="AS17" s="18">
        <f>AT17-AR17</f>
        <v>40.75</v>
      </c>
      <c r="AT17" s="18">
        <v>2616.17</v>
      </c>
      <c r="AU17" s="23">
        <f>AV17-AT17</f>
        <v>48.8499999999999</v>
      </c>
      <c r="AV17" s="23">
        <v>2665.02</v>
      </c>
      <c r="AW17" s="30">
        <f>AX17-AV17</f>
        <v>41.5999999999999</v>
      </c>
      <c r="AX17" s="30">
        <v>2706.62</v>
      </c>
      <c r="AY17" s="30">
        <f>AZ17-AX17</f>
        <v>42.8900000000003</v>
      </c>
      <c r="AZ17" s="30">
        <v>2749.51</v>
      </c>
      <c r="BA17" s="30">
        <f>BB17-AZ17</f>
        <v>35.6099999999997</v>
      </c>
      <c r="BB17" s="30">
        <v>2785.12</v>
      </c>
      <c r="BC17" s="30">
        <f>BD17-BB17</f>
        <v>30.4900000000002</v>
      </c>
      <c r="BD17" s="30">
        <v>2815.61</v>
      </c>
      <c r="BE17" s="23" t="s">
        <v>49</v>
      </c>
      <c r="BF17" s="18">
        <v>746.97</v>
      </c>
      <c r="BG17" s="2">
        <v>20</v>
      </c>
      <c r="BH17" s="2">
        <v>1.1</v>
      </c>
      <c r="BI17" s="2">
        <v>106867</v>
      </c>
      <c r="BJ17" s="18">
        <f>2.608/(BD17/BF17)</f>
        <v>0.691891902642767</v>
      </c>
    </row>
    <row r="18" spans="1:62">
      <c r="A18" s="8" t="s">
        <v>73</v>
      </c>
      <c r="B18" s="8" t="s">
        <v>80</v>
      </c>
      <c r="C18" s="8" t="s">
        <v>57</v>
      </c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20">
        <v>1444.24</v>
      </c>
      <c r="AS18" s="20">
        <f>AT18-AR18</f>
        <v>0</v>
      </c>
      <c r="AT18" s="20">
        <v>1444.24</v>
      </c>
      <c r="AU18" s="25">
        <f>AV18-AT18</f>
        <v>35.5599999999999</v>
      </c>
      <c r="AV18" s="26">
        <v>1479.8</v>
      </c>
      <c r="AW18" s="26">
        <f>AX18-AV18</f>
        <v>30.3700000000001</v>
      </c>
      <c r="AX18" s="26">
        <v>1510.17</v>
      </c>
      <c r="AY18" s="26">
        <f>AZ18-AX18</f>
        <v>21.47</v>
      </c>
      <c r="AZ18" s="26">
        <v>1531.64</v>
      </c>
      <c r="BA18" s="26">
        <f>BB18-AZ18</f>
        <v>41.3899999999999</v>
      </c>
      <c r="BB18" s="26">
        <v>1573.03</v>
      </c>
      <c r="BC18" s="26">
        <f>BD18-BB18</f>
        <v>24.21</v>
      </c>
      <c r="BD18" s="26">
        <v>1597.24</v>
      </c>
      <c r="BE18" s="25" t="s">
        <v>78</v>
      </c>
      <c r="BF18" s="20">
        <v>304.51</v>
      </c>
      <c r="BG18" s="8"/>
      <c r="BH18" s="8"/>
      <c r="BI18" s="8"/>
      <c r="BJ18" s="20">
        <f>2.608/(BD18/BF18)</f>
        <v>0.497208985499988</v>
      </c>
    </row>
    <row r="19" spans="1:62">
      <c r="A19" s="3" t="s">
        <v>50</v>
      </c>
      <c r="B19" s="3" t="s">
        <v>81</v>
      </c>
      <c r="C19" s="3" t="s">
        <v>57</v>
      </c>
      <c r="D19" s="3">
        <v>305.29</v>
      </c>
      <c r="E19" s="3">
        <f>F19-D19</f>
        <v>17.97</v>
      </c>
      <c r="F19" s="3">
        <v>323.26</v>
      </c>
      <c r="G19" s="3">
        <f>H19-F19</f>
        <v>10.82</v>
      </c>
      <c r="H19" s="3">
        <v>334.08</v>
      </c>
      <c r="I19" s="3">
        <f>J19-H19</f>
        <v>16.2</v>
      </c>
      <c r="J19" s="3">
        <v>350.28</v>
      </c>
      <c r="K19" s="3">
        <f>L19-J19</f>
        <v>10.8</v>
      </c>
      <c r="L19" s="3">
        <v>361.08</v>
      </c>
      <c r="M19" s="3">
        <f>N19-L19</f>
        <v>9.98000000000002</v>
      </c>
      <c r="N19" s="3">
        <v>371.06</v>
      </c>
      <c r="O19" s="3">
        <f>P19-N19</f>
        <v>10.17</v>
      </c>
      <c r="P19" s="3">
        <v>381.23</v>
      </c>
      <c r="Q19" s="3">
        <f>R19-P19</f>
        <v>20.97</v>
      </c>
      <c r="R19" s="3">
        <v>402.2</v>
      </c>
      <c r="S19" s="3">
        <f>T19-R19</f>
        <v>5.68000000000001</v>
      </c>
      <c r="T19" s="3">
        <v>407.88</v>
      </c>
      <c r="U19" s="3">
        <f>V19-T19</f>
        <v>25.13</v>
      </c>
      <c r="V19" s="14">
        <v>433.01</v>
      </c>
      <c r="W19" s="3">
        <f>X19-V19</f>
        <v>37.15</v>
      </c>
      <c r="X19" s="14">
        <v>470.16</v>
      </c>
      <c r="Y19" s="3">
        <f>Z19-X19</f>
        <v>10.92</v>
      </c>
      <c r="Z19" s="3">
        <v>481.08</v>
      </c>
      <c r="AA19" s="3">
        <f>AB19-Z19</f>
        <v>13.68</v>
      </c>
      <c r="AB19" s="3">
        <v>494.76</v>
      </c>
      <c r="AC19" s="3">
        <f>AD19-AB19</f>
        <v>12.69</v>
      </c>
      <c r="AD19" s="3">
        <v>507.45</v>
      </c>
      <c r="AE19" s="19">
        <f>AF19-AD19</f>
        <v>42.97</v>
      </c>
      <c r="AF19" s="19">
        <v>550.42</v>
      </c>
      <c r="AG19" s="19">
        <f>AH19-AF19</f>
        <v>13</v>
      </c>
      <c r="AH19" s="19">
        <v>563.42</v>
      </c>
      <c r="AI19" s="19">
        <f>AJ19-AH19</f>
        <v>50.58</v>
      </c>
      <c r="AJ19" s="19">
        <v>614</v>
      </c>
      <c r="AK19" s="19">
        <f>AL19-AJ19</f>
        <v>26.13</v>
      </c>
      <c r="AL19" s="19">
        <v>640.13</v>
      </c>
      <c r="AM19" s="19">
        <f>AN19-AL19</f>
        <v>8.04999999999995</v>
      </c>
      <c r="AN19" s="19">
        <v>648.18</v>
      </c>
      <c r="AO19" s="19">
        <f>AP19-AN19</f>
        <v>9.7600000000001</v>
      </c>
      <c r="AP19" s="19">
        <v>657.94</v>
      </c>
      <c r="AQ19" s="19">
        <f>AR19-AP19</f>
        <v>24.02</v>
      </c>
      <c r="AR19" s="19">
        <v>681.96</v>
      </c>
      <c r="AS19" s="19">
        <f>AT19-AR19</f>
        <v>24.65</v>
      </c>
      <c r="AT19" s="19">
        <v>706.61</v>
      </c>
      <c r="AU19" s="24">
        <f>AV19-AT19</f>
        <v>17.4399999999999</v>
      </c>
      <c r="AV19" s="24">
        <v>724.05</v>
      </c>
      <c r="AW19" s="27">
        <f>AX19-AV19</f>
        <v>17.08</v>
      </c>
      <c r="AX19" s="27">
        <v>741.13</v>
      </c>
      <c r="AY19" s="27">
        <f>AZ19-AX19</f>
        <v>24.95</v>
      </c>
      <c r="AZ19" s="27">
        <v>766.08</v>
      </c>
      <c r="BA19" s="27">
        <f>BB19-AZ19</f>
        <v>13.52</v>
      </c>
      <c r="BB19" s="27">
        <v>779.6</v>
      </c>
      <c r="BC19" s="27">
        <f>BD19-BB19</f>
        <v>23.9599999999999</v>
      </c>
      <c r="BD19" s="27">
        <v>803.56</v>
      </c>
      <c r="BE19" s="24" t="s">
        <v>49</v>
      </c>
      <c r="BF19" s="19">
        <v>219.77</v>
      </c>
      <c r="BG19" s="3">
        <v>0</v>
      </c>
      <c r="BH19" s="3">
        <v>1</v>
      </c>
      <c r="BI19" s="3">
        <v>28066</v>
      </c>
      <c r="BJ19" s="19">
        <f>2.608/(BD19/BF19)</f>
        <v>0.713276121260391</v>
      </c>
    </row>
    <row r="20" spans="1:62">
      <c r="A20" s="8" t="s">
        <v>73</v>
      </c>
      <c r="B20" s="8" t="s">
        <v>82</v>
      </c>
      <c r="C20" s="8" t="s">
        <v>68</v>
      </c>
      <c r="D20" s="8">
        <v>950.09</v>
      </c>
      <c r="E20" s="8">
        <f>F20-D20</f>
        <v>42.4</v>
      </c>
      <c r="F20" s="8">
        <v>992.49</v>
      </c>
      <c r="G20" s="8">
        <f>H20-F20</f>
        <v>38.5899999999999</v>
      </c>
      <c r="H20" s="8">
        <v>1031.08</v>
      </c>
      <c r="I20" s="8">
        <f>J20-H20</f>
        <v>22.6000000000001</v>
      </c>
      <c r="J20" s="8">
        <v>1053.68</v>
      </c>
      <c r="K20" s="8">
        <f>L20-J20</f>
        <v>10.9299999999998</v>
      </c>
      <c r="L20" s="8">
        <v>1064.61</v>
      </c>
      <c r="M20" s="8">
        <f>N20-L20</f>
        <v>16.1800000000001</v>
      </c>
      <c r="N20" s="8">
        <v>1080.79</v>
      </c>
      <c r="O20" s="8">
        <f>P20-N20</f>
        <v>13.6700000000001</v>
      </c>
      <c r="P20" s="8">
        <v>1094.46</v>
      </c>
      <c r="Q20" s="8">
        <f>R20-P20</f>
        <v>56.26</v>
      </c>
      <c r="R20" s="8">
        <v>1150.72</v>
      </c>
      <c r="S20" s="8">
        <f>T20-R20</f>
        <v>41.27</v>
      </c>
      <c r="T20" s="8">
        <v>1191.99</v>
      </c>
      <c r="U20" s="8">
        <f>V20-T20</f>
        <v>35.21</v>
      </c>
      <c r="V20" s="15">
        <v>1227.2</v>
      </c>
      <c r="W20" s="8">
        <f>X20-V20</f>
        <v>33.3599999999999</v>
      </c>
      <c r="X20" s="15">
        <v>1260.56</v>
      </c>
      <c r="Y20" s="8">
        <f>Z20-X20</f>
        <v>46.0900000000001</v>
      </c>
      <c r="Z20" s="8">
        <v>1306.65</v>
      </c>
      <c r="AA20" s="8">
        <f>AB20-Z20</f>
        <v>31.1699999999998</v>
      </c>
      <c r="AB20" s="8">
        <v>1337.82</v>
      </c>
      <c r="AC20" s="8">
        <f>AD20-AB20</f>
        <v>18.79</v>
      </c>
      <c r="AD20" s="8">
        <v>1356.61</v>
      </c>
      <c r="AE20" s="20">
        <f>AF20-AD20</f>
        <v>31.5900000000001</v>
      </c>
      <c r="AF20" s="20">
        <v>1388.2</v>
      </c>
      <c r="AG20" s="20">
        <f>AH20-AF20</f>
        <v>61.74</v>
      </c>
      <c r="AH20" s="20">
        <v>1449.94</v>
      </c>
      <c r="AI20" s="20">
        <f>AJ20-AH20</f>
        <v>22.1699999999998</v>
      </c>
      <c r="AJ20" s="20">
        <v>1472.11</v>
      </c>
      <c r="AK20" s="20">
        <f>AL20-AJ20</f>
        <v>44.0300000000002</v>
      </c>
      <c r="AL20" s="20">
        <v>1516.14</v>
      </c>
      <c r="AM20" s="20">
        <f>AN20-AL20</f>
        <v>40.25</v>
      </c>
      <c r="AN20" s="20">
        <v>1556.39</v>
      </c>
      <c r="AO20" s="20">
        <f>AP20-AN20</f>
        <v>49.1499999999999</v>
      </c>
      <c r="AP20" s="20">
        <v>1605.54</v>
      </c>
      <c r="AQ20" s="20">
        <f>AR20-AP20</f>
        <v>51.48</v>
      </c>
      <c r="AR20" s="20">
        <v>1657.02</v>
      </c>
      <c r="AS20" s="20">
        <f>AT20-AR20</f>
        <v>20.53</v>
      </c>
      <c r="AT20" s="20">
        <v>1677.55</v>
      </c>
      <c r="AU20" s="25">
        <f>AV20-AT20</f>
        <v>42.72</v>
      </c>
      <c r="AV20" s="25">
        <v>1720.27</v>
      </c>
      <c r="AW20" s="26">
        <f>AX20-AV20</f>
        <v>26.77</v>
      </c>
      <c r="AX20" s="26">
        <v>1747.04</v>
      </c>
      <c r="AY20" s="26">
        <f>AZ20-AX20</f>
        <v>25</v>
      </c>
      <c r="AZ20" s="26">
        <v>1772.04</v>
      </c>
      <c r="BA20" s="26">
        <f>BB20-AZ20</f>
        <v>65.03</v>
      </c>
      <c r="BB20" s="26">
        <v>1837.07</v>
      </c>
      <c r="BC20" s="26">
        <f>BD20-BB20</f>
        <v>23.6700000000001</v>
      </c>
      <c r="BD20" s="26">
        <v>1860.74</v>
      </c>
      <c r="BE20" s="25" t="s">
        <v>75</v>
      </c>
      <c r="BF20" s="20">
        <v>651.22</v>
      </c>
      <c r="BG20" s="8">
        <v>10</v>
      </c>
      <c r="BH20" s="8">
        <v>2.2</v>
      </c>
      <c r="BI20" s="8">
        <v>86194</v>
      </c>
      <c r="BJ20" s="20">
        <f>2.608/(BD20/BF20)</f>
        <v>0.912745337876329</v>
      </c>
    </row>
    <row r="21" spans="1:62">
      <c r="A21" s="2" t="s">
        <v>55</v>
      </c>
      <c r="B21" s="2" t="s">
        <v>83</v>
      </c>
      <c r="C21" s="2" t="s">
        <v>48</v>
      </c>
      <c r="D21" s="2">
        <v>953.78</v>
      </c>
      <c r="E21" s="2">
        <f>F21-D21</f>
        <v>28.97</v>
      </c>
      <c r="F21" s="2">
        <v>982.75</v>
      </c>
      <c r="G21" s="2">
        <f>H21-F21</f>
        <v>83.9300000000001</v>
      </c>
      <c r="H21" s="2">
        <v>1066.68</v>
      </c>
      <c r="I21" s="2">
        <f>J21-H21</f>
        <v>42.8399999999999</v>
      </c>
      <c r="J21" s="2">
        <v>1109.52</v>
      </c>
      <c r="K21" s="2">
        <f>L21-J21</f>
        <v>36.46</v>
      </c>
      <c r="L21" s="2">
        <v>1145.98</v>
      </c>
      <c r="M21" s="2">
        <f>N21-L21</f>
        <v>37.49</v>
      </c>
      <c r="N21" s="2">
        <v>1183.47</v>
      </c>
      <c r="O21" s="2">
        <f>P21-N21</f>
        <v>33.3699999999999</v>
      </c>
      <c r="P21" s="2">
        <v>1216.84</v>
      </c>
      <c r="Q21" s="2">
        <f>R21-P21</f>
        <v>24.8900000000001</v>
      </c>
      <c r="R21" s="2">
        <v>1241.73</v>
      </c>
      <c r="S21" s="2">
        <f>T21-R21</f>
        <v>42.3099999999999</v>
      </c>
      <c r="T21" s="2">
        <v>1284.04</v>
      </c>
      <c r="U21" s="2">
        <f>V21-T21</f>
        <v>44.8400000000001</v>
      </c>
      <c r="V21" s="13">
        <v>1328.88</v>
      </c>
      <c r="W21" s="2">
        <f>X21-V21</f>
        <v>45.9499999999998</v>
      </c>
      <c r="X21" s="13">
        <v>1374.83</v>
      </c>
      <c r="Y21" s="2">
        <f>Z21-X21</f>
        <v>16.4200000000001</v>
      </c>
      <c r="Z21" s="2">
        <v>1391.25</v>
      </c>
      <c r="AA21" s="2">
        <f>AB21-Z21</f>
        <v>22.0699999999999</v>
      </c>
      <c r="AB21" s="2">
        <v>1413.32</v>
      </c>
      <c r="AC21" s="2">
        <f>AD21-AB21</f>
        <v>73.72</v>
      </c>
      <c r="AD21" s="2">
        <v>1487.04</v>
      </c>
      <c r="AE21" s="18">
        <f>AF21-AD21</f>
        <v>48.22</v>
      </c>
      <c r="AF21" s="18">
        <v>1535.26</v>
      </c>
      <c r="AG21" s="18">
        <f>AH21-AF21</f>
        <v>71.02</v>
      </c>
      <c r="AH21" s="18">
        <v>1606.28</v>
      </c>
      <c r="AI21" s="18">
        <f>AJ21-AH21</f>
        <v>28.3</v>
      </c>
      <c r="AJ21" s="18">
        <v>1634.58</v>
      </c>
      <c r="AK21" s="18">
        <f>AL21-AJ21</f>
        <v>36.1500000000001</v>
      </c>
      <c r="AL21" s="18">
        <v>1670.73</v>
      </c>
      <c r="AM21" s="18">
        <f>AN21-AL21</f>
        <v>43.6199999999999</v>
      </c>
      <c r="AN21" s="18">
        <v>1714.35</v>
      </c>
      <c r="AO21" s="18">
        <f>AP21-AN21</f>
        <v>46.1400000000001</v>
      </c>
      <c r="AP21" s="18">
        <v>1760.49</v>
      </c>
      <c r="AQ21" s="18">
        <f>AR21-AP21</f>
        <v>50.98</v>
      </c>
      <c r="AR21" s="18">
        <v>1811.47</v>
      </c>
      <c r="AS21" s="18">
        <f>AT21-AR21</f>
        <v>52.1700000000001</v>
      </c>
      <c r="AT21" s="18">
        <v>1863.64</v>
      </c>
      <c r="AU21" s="23">
        <f>AV21-AT21</f>
        <v>37.7199999999998</v>
      </c>
      <c r="AV21" s="23">
        <v>1901.36</v>
      </c>
      <c r="AW21" s="30">
        <f>AX21-AV21</f>
        <v>33.4300000000001</v>
      </c>
      <c r="AX21" s="30">
        <v>1934.79</v>
      </c>
      <c r="AY21" s="30">
        <f>AZ21-AX21</f>
        <v>20.3199999999999</v>
      </c>
      <c r="AZ21" s="30">
        <v>1955.11</v>
      </c>
      <c r="BA21" s="30">
        <f>BB21-AZ21</f>
        <v>28.1200000000001</v>
      </c>
      <c r="BB21" s="30">
        <v>1983.23</v>
      </c>
      <c r="BC21" s="30">
        <f>BD21-BB21</f>
        <v>21.6700000000001</v>
      </c>
      <c r="BD21" s="30">
        <v>2004.9</v>
      </c>
      <c r="BE21" s="23" t="s">
        <v>54</v>
      </c>
      <c r="BF21" s="18">
        <v>768.62</v>
      </c>
      <c r="BG21" s="2">
        <v>30</v>
      </c>
      <c r="BH21" s="2">
        <v>1</v>
      </c>
      <c r="BI21" s="2">
        <v>105419</v>
      </c>
      <c r="BJ21" s="18">
        <f>2.608/(BD21/BF21)</f>
        <v>0.999830894308943</v>
      </c>
    </row>
    <row r="22" spans="1:62">
      <c r="A22" s="8" t="s">
        <v>42</v>
      </c>
      <c r="B22" s="8" t="s">
        <v>84</v>
      </c>
      <c r="C22" s="8" t="s">
        <v>68</v>
      </c>
      <c r="D22" s="8">
        <v>848.93</v>
      </c>
      <c r="E22" s="8">
        <f>F22-D22</f>
        <v>34.5600000000001</v>
      </c>
      <c r="F22" s="8">
        <v>883.49</v>
      </c>
      <c r="G22" s="8">
        <f>H22-F22</f>
        <v>46.08</v>
      </c>
      <c r="H22" s="8">
        <v>929.57</v>
      </c>
      <c r="I22" s="8">
        <f>J22-H22</f>
        <v>27.7399999999999</v>
      </c>
      <c r="J22" s="8">
        <v>957.31</v>
      </c>
      <c r="K22" s="8">
        <f>L22-J22</f>
        <v>47.36</v>
      </c>
      <c r="L22" s="8">
        <v>1004.67</v>
      </c>
      <c r="M22" s="8">
        <f>N22-L22</f>
        <v>25.9399999999999</v>
      </c>
      <c r="N22" s="8">
        <v>1030.61</v>
      </c>
      <c r="O22" s="8">
        <f>P22-N22</f>
        <v>37.71</v>
      </c>
      <c r="P22" s="8">
        <v>1068.32</v>
      </c>
      <c r="Q22" s="8">
        <f>R22-P22</f>
        <v>18.3800000000001</v>
      </c>
      <c r="R22" s="8">
        <v>1086.7</v>
      </c>
      <c r="S22" s="8">
        <f>T22-R22</f>
        <v>21.04</v>
      </c>
      <c r="T22" s="8">
        <v>1107.74</v>
      </c>
      <c r="U22" s="8">
        <f>V22-T22</f>
        <v>32.7</v>
      </c>
      <c r="V22" s="15">
        <v>1140.44</v>
      </c>
      <c r="W22" s="8">
        <f>X22-V22</f>
        <v>26.9299999999998</v>
      </c>
      <c r="X22" s="15">
        <v>1167.37</v>
      </c>
      <c r="Y22" s="8">
        <f>Z22-X22</f>
        <v>37.0300000000002</v>
      </c>
      <c r="Z22" s="8">
        <v>1204.4</v>
      </c>
      <c r="AA22" s="8">
        <f>AB22-Z22</f>
        <v>33.6199999999999</v>
      </c>
      <c r="AB22" s="8">
        <v>1238.02</v>
      </c>
      <c r="AC22" s="8">
        <f>AD22-AB22</f>
        <v>53.73</v>
      </c>
      <c r="AD22" s="8">
        <v>1291.75</v>
      </c>
      <c r="AE22" s="20">
        <f>AF22-AD22</f>
        <v>23.99</v>
      </c>
      <c r="AF22" s="20">
        <v>1315.74</v>
      </c>
      <c r="AG22" s="20">
        <f>AH22-AF22</f>
        <v>29.53</v>
      </c>
      <c r="AH22" s="20">
        <v>1345.27</v>
      </c>
      <c r="AI22" s="20">
        <f>AJ22-AH22</f>
        <v>26.6100000000001</v>
      </c>
      <c r="AJ22" s="20">
        <v>1371.88</v>
      </c>
      <c r="AK22" s="20">
        <f>AL22-AJ22</f>
        <v>40.3999999999999</v>
      </c>
      <c r="AL22" s="20">
        <v>1412.28</v>
      </c>
      <c r="AM22" s="20">
        <f>AN22-AL22</f>
        <v>19.74</v>
      </c>
      <c r="AN22" s="20">
        <v>1432.02</v>
      </c>
      <c r="AO22" s="20">
        <f>AP22-AN22</f>
        <v>53.23</v>
      </c>
      <c r="AP22" s="20">
        <v>1485.25</v>
      </c>
      <c r="AQ22" s="20">
        <f>AR22-AP22</f>
        <v>21.1800000000001</v>
      </c>
      <c r="AR22" s="20">
        <v>1506.43</v>
      </c>
      <c r="AS22" s="20">
        <f>AT22-AR22</f>
        <v>17.1199999999999</v>
      </c>
      <c r="AT22" s="20">
        <v>1523.55</v>
      </c>
      <c r="AU22" s="25">
        <f>AV22-AT22</f>
        <v>52.4000000000001</v>
      </c>
      <c r="AV22" s="25">
        <v>1575.95</v>
      </c>
      <c r="AW22" s="26">
        <f>AX22-AV22</f>
        <v>22.8</v>
      </c>
      <c r="AX22" s="26">
        <v>1598.75</v>
      </c>
      <c r="AY22" s="26">
        <f>AZ22-AX22</f>
        <v>41.49</v>
      </c>
      <c r="AZ22" s="26">
        <v>1640.24</v>
      </c>
      <c r="BA22" s="26">
        <f>BB22-AZ22</f>
        <v>17.73</v>
      </c>
      <c r="BB22" s="26">
        <v>1657.97</v>
      </c>
      <c r="BC22" s="26">
        <f>BD22-BB22</f>
        <v>17.8899999999999</v>
      </c>
      <c r="BD22" s="26">
        <v>1675.86</v>
      </c>
      <c r="BE22" s="25" t="s">
        <v>54</v>
      </c>
      <c r="BF22" s="20">
        <v>663.97</v>
      </c>
      <c r="BG22" s="8">
        <v>30</v>
      </c>
      <c r="BH22" s="8">
        <v>3.2</v>
      </c>
      <c r="BI22" s="8">
        <v>78989</v>
      </c>
      <c r="BJ22" s="20">
        <f>2.608/(BD22/BF22)</f>
        <v>1.03328067977039</v>
      </c>
    </row>
    <row r="23" spans="1:62">
      <c r="A23" s="3" t="s">
        <v>38</v>
      </c>
      <c r="B23" s="3" t="s">
        <v>85</v>
      </c>
      <c r="C23" s="3" t="s">
        <v>57</v>
      </c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14"/>
      <c r="W23" s="3"/>
      <c r="X23" s="14"/>
      <c r="Y23" s="3"/>
      <c r="Z23" s="3"/>
      <c r="AA23" s="3"/>
      <c r="AB23" s="3"/>
      <c r="AC23" s="3"/>
      <c r="AD23" s="3"/>
      <c r="AE23" s="19"/>
      <c r="AF23" s="19"/>
      <c r="AG23" s="19"/>
      <c r="AH23" s="19"/>
      <c r="AI23" s="19"/>
      <c r="AJ23" s="19"/>
      <c r="AK23" s="19"/>
      <c r="AL23" s="19"/>
      <c r="AM23" s="19"/>
      <c r="AN23" s="19"/>
      <c r="AO23" s="19"/>
      <c r="AP23" s="19"/>
      <c r="AQ23" s="19"/>
      <c r="AR23" s="19">
        <v>686.23</v>
      </c>
      <c r="AS23" s="19">
        <f>AT23-AR23</f>
        <v>0</v>
      </c>
      <c r="AT23" s="19">
        <v>686.23</v>
      </c>
      <c r="AU23" s="24">
        <f>AV23-AT23</f>
        <v>33.75</v>
      </c>
      <c r="AV23" s="24">
        <v>719.98</v>
      </c>
      <c r="AW23" s="27">
        <f>AX23-AV23</f>
        <v>24.6999999999999</v>
      </c>
      <c r="AX23" s="27">
        <v>744.68</v>
      </c>
      <c r="AY23" s="27">
        <f>AZ23-AX23</f>
        <v>7.6400000000001</v>
      </c>
      <c r="AZ23" s="27">
        <v>752.32</v>
      </c>
      <c r="BA23" s="27">
        <f>BB23-AZ23</f>
        <v>41.02</v>
      </c>
      <c r="BB23" s="27">
        <v>793.34</v>
      </c>
      <c r="BC23" s="27">
        <f>BD23-BB23</f>
        <v>17.66</v>
      </c>
      <c r="BD23" s="27">
        <v>811</v>
      </c>
      <c r="BE23" s="24" t="s">
        <v>86</v>
      </c>
      <c r="BF23" s="19">
        <v>174.3</v>
      </c>
      <c r="BG23" s="3"/>
      <c r="BH23" s="3"/>
      <c r="BI23" s="3"/>
      <c r="BJ23" s="19">
        <f>2.608/(BD23/BF23)</f>
        <v>0.560510974106042</v>
      </c>
    </row>
    <row r="24" spans="1:62">
      <c r="A24" s="8" t="s">
        <v>55</v>
      </c>
      <c r="B24" s="8" t="s">
        <v>87</v>
      </c>
      <c r="C24" s="8" t="s">
        <v>57</v>
      </c>
      <c r="D24" s="8">
        <v>927.15</v>
      </c>
      <c r="E24" s="8">
        <f>F24-D24</f>
        <v>17.9300000000001</v>
      </c>
      <c r="F24" s="8">
        <v>945.08</v>
      </c>
      <c r="G24" s="8">
        <f>H24-F24</f>
        <v>24.04</v>
      </c>
      <c r="H24" s="8">
        <v>969.12</v>
      </c>
      <c r="I24" s="8">
        <f>J24-H24</f>
        <v>26.96</v>
      </c>
      <c r="J24" s="8">
        <v>996.08</v>
      </c>
      <c r="K24" s="8">
        <f>L24-J24</f>
        <v>23.3499999999999</v>
      </c>
      <c r="L24" s="8">
        <v>1019.43</v>
      </c>
      <c r="M24" s="8">
        <f>N24-L24</f>
        <v>23.7400000000001</v>
      </c>
      <c r="N24" s="8">
        <v>1043.17</v>
      </c>
      <c r="O24" s="8">
        <f>P24-N24</f>
        <v>24.99</v>
      </c>
      <c r="P24" s="8">
        <v>1068.16</v>
      </c>
      <c r="Q24" s="8">
        <f>R24-P24</f>
        <v>25.3499999999999</v>
      </c>
      <c r="R24" s="8">
        <v>1093.51</v>
      </c>
      <c r="S24" s="8">
        <f>T24-R24</f>
        <v>46.8499999999999</v>
      </c>
      <c r="T24" s="8">
        <v>1140.36</v>
      </c>
      <c r="U24" s="8">
        <f>V24-T24</f>
        <v>28.76</v>
      </c>
      <c r="V24" s="15">
        <v>1169.12</v>
      </c>
      <c r="W24" s="8">
        <f>X24-V24</f>
        <v>32.7600000000002</v>
      </c>
      <c r="X24" s="15">
        <v>1201.88</v>
      </c>
      <c r="Y24" s="8">
        <f>Z24-X24</f>
        <v>24.9599999999998</v>
      </c>
      <c r="Z24" s="8">
        <v>1226.84</v>
      </c>
      <c r="AA24" s="8">
        <f>AB24-Z24</f>
        <v>27.6900000000001</v>
      </c>
      <c r="AB24" s="8">
        <v>1254.53</v>
      </c>
      <c r="AC24" s="8">
        <f>AD24-AB24</f>
        <v>18.8900000000001</v>
      </c>
      <c r="AD24" s="8">
        <v>1273.42</v>
      </c>
      <c r="AE24" s="20">
        <f>AF24-AD24</f>
        <v>34.0999999999999</v>
      </c>
      <c r="AF24" s="20">
        <v>1307.52</v>
      </c>
      <c r="AG24" s="20">
        <f>AH24-AF24</f>
        <v>40.6600000000001</v>
      </c>
      <c r="AH24" s="20">
        <v>1348.18</v>
      </c>
      <c r="AI24" s="20">
        <f>AJ24-AH24</f>
        <v>31.0699999999999</v>
      </c>
      <c r="AJ24" s="20">
        <v>1379.25</v>
      </c>
      <c r="AK24" s="20">
        <f>AL24-AJ24</f>
        <v>30.6700000000001</v>
      </c>
      <c r="AL24" s="20">
        <v>1409.92</v>
      </c>
      <c r="AM24" s="20">
        <f>AN24-AL24</f>
        <v>17.21</v>
      </c>
      <c r="AN24" s="20">
        <v>1427.13</v>
      </c>
      <c r="AO24" s="20">
        <f>AP24-AN24</f>
        <v>20.4799999999998</v>
      </c>
      <c r="AP24" s="20">
        <v>1447.61</v>
      </c>
      <c r="AQ24" s="20">
        <f>AR24-AP24</f>
        <v>23.5400000000002</v>
      </c>
      <c r="AR24" s="20">
        <v>1471.15</v>
      </c>
      <c r="AS24" s="20">
        <f>AT24-AR24</f>
        <v>24.76</v>
      </c>
      <c r="AT24" s="20">
        <v>1495.91</v>
      </c>
      <c r="AU24" s="25">
        <f>AV24-AT24</f>
        <v>24.6599999999999</v>
      </c>
      <c r="AV24" s="25">
        <v>1520.57</v>
      </c>
      <c r="AW24" s="26">
        <f>AX24-AV24</f>
        <v>53.1500000000001</v>
      </c>
      <c r="AX24" s="26">
        <v>1573.72</v>
      </c>
      <c r="AY24" s="26">
        <f>AZ24-AX24</f>
        <v>18.8</v>
      </c>
      <c r="AZ24" s="26">
        <v>1592.52</v>
      </c>
      <c r="BA24" s="26">
        <f>BB24-AZ24</f>
        <v>44.6200000000001</v>
      </c>
      <c r="BB24" s="26">
        <v>1637.14</v>
      </c>
      <c r="BC24" s="26">
        <f>BD24-BB24</f>
        <v>13.6199999999999</v>
      </c>
      <c r="BD24" s="26">
        <v>1650.76</v>
      </c>
      <c r="BE24" s="25" t="s">
        <v>58</v>
      </c>
      <c r="BF24" s="20">
        <v>438.67</v>
      </c>
      <c r="BG24" s="8">
        <v>10</v>
      </c>
      <c r="BH24" s="8">
        <v>1.1</v>
      </c>
      <c r="BI24" s="8">
        <v>80664</v>
      </c>
      <c r="BJ24" s="20">
        <f>2.608/(BD24/BF24)</f>
        <v>0.693045239768349</v>
      </c>
    </row>
    <row r="25" spans="1:62">
      <c r="A25" s="3" t="s">
        <v>42</v>
      </c>
      <c r="B25" s="3" t="s">
        <v>88</v>
      </c>
      <c r="C25" s="3" t="s">
        <v>57</v>
      </c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14"/>
      <c r="W25" s="3"/>
      <c r="X25" s="14"/>
      <c r="Y25" s="3"/>
      <c r="Z25" s="3"/>
      <c r="AA25" s="3"/>
      <c r="AB25" s="3"/>
      <c r="AC25" s="3"/>
      <c r="AD25" s="3"/>
      <c r="AE25" s="19"/>
      <c r="AF25" s="19"/>
      <c r="AG25" s="19"/>
      <c r="AH25" s="19"/>
      <c r="AI25" s="19"/>
      <c r="AJ25" s="19"/>
      <c r="AK25" s="19"/>
      <c r="AL25" s="19"/>
      <c r="AM25" s="19"/>
      <c r="AN25" s="19"/>
      <c r="AO25" s="19"/>
      <c r="AP25" s="19"/>
      <c r="AQ25" s="19"/>
      <c r="AR25" s="19">
        <v>788.5</v>
      </c>
      <c r="AS25" s="19">
        <f>AT25-AR25</f>
        <v>0</v>
      </c>
      <c r="AT25" s="19">
        <v>788.5</v>
      </c>
      <c r="AU25" s="24">
        <f>AV25-AT25</f>
        <v>20.29</v>
      </c>
      <c r="AV25" s="24">
        <v>808.79</v>
      </c>
      <c r="AW25" s="27">
        <f>AX25-AV25</f>
        <v>8.25999999999999</v>
      </c>
      <c r="AX25" s="27">
        <v>817.05</v>
      </c>
      <c r="AY25" s="27">
        <f>AZ25-AX25</f>
        <v>15.9300000000001</v>
      </c>
      <c r="AZ25" s="27">
        <v>832.98</v>
      </c>
      <c r="BA25" s="27">
        <f>BB25-AZ25</f>
        <v>25.21</v>
      </c>
      <c r="BB25" s="27">
        <v>858.19</v>
      </c>
      <c r="BC25" s="27">
        <f>BD25-BB25</f>
        <v>13.5699999999999</v>
      </c>
      <c r="BD25" s="27">
        <v>871.76</v>
      </c>
      <c r="BE25" s="24" t="s">
        <v>49</v>
      </c>
      <c r="BF25" s="19">
        <v>211.56</v>
      </c>
      <c r="BG25" s="3"/>
      <c r="BH25" s="3"/>
      <c r="BI25" s="3"/>
      <c r="BJ25" s="19">
        <f>2.608/(BD25/BF25)</f>
        <v>0.632913278884097</v>
      </c>
    </row>
    <row r="26" spans="1:62">
      <c r="A26" s="3" t="s">
        <v>38</v>
      </c>
      <c r="B26" s="3" t="s">
        <v>89</v>
      </c>
      <c r="C26" s="3" t="s">
        <v>57</v>
      </c>
      <c r="D26" s="3">
        <v>363.88</v>
      </c>
      <c r="E26" s="3">
        <f>F26-D26</f>
        <v>14.21</v>
      </c>
      <c r="F26" s="3">
        <v>378.09</v>
      </c>
      <c r="G26" s="3">
        <f>H26-F26</f>
        <v>11.22</v>
      </c>
      <c r="H26" s="3">
        <v>389.31</v>
      </c>
      <c r="I26" s="3">
        <f>J26-H26</f>
        <v>13.62</v>
      </c>
      <c r="J26" s="3">
        <v>402.93</v>
      </c>
      <c r="K26" s="3">
        <f>L26-J26</f>
        <v>11.13</v>
      </c>
      <c r="L26" s="3">
        <v>414.06</v>
      </c>
      <c r="M26" s="3">
        <f>N26-L26</f>
        <v>17.39</v>
      </c>
      <c r="N26" s="3">
        <v>431.45</v>
      </c>
      <c r="O26" s="3">
        <f>P26-N26</f>
        <v>6.32999999999998</v>
      </c>
      <c r="P26" s="3">
        <v>437.78</v>
      </c>
      <c r="Q26" s="3">
        <f>R26-P26</f>
        <v>53.01</v>
      </c>
      <c r="R26" s="3">
        <v>490.79</v>
      </c>
      <c r="S26" s="3">
        <f>T26-R26</f>
        <v>11.82</v>
      </c>
      <c r="T26" s="3">
        <v>502.61</v>
      </c>
      <c r="U26" s="3">
        <f>V26-T26</f>
        <v>19.3099999999999</v>
      </c>
      <c r="V26" s="14">
        <v>521.92</v>
      </c>
      <c r="W26" s="3">
        <f>X26-V26</f>
        <v>29.5400000000001</v>
      </c>
      <c r="X26" s="14">
        <v>551.46</v>
      </c>
      <c r="Y26" s="3">
        <f>Z26-X26</f>
        <v>36.98</v>
      </c>
      <c r="Z26" s="3">
        <v>588.44</v>
      </c>
      <c r="AA26" s="3">
        <f>AB26-Z26</f>
        <v>21.17</v>
      </c>
      <c r="AB26" s="3">
        <v>609.61</v>
      </c>
      <c r="AC26" s="3">
        <f>AD26-AB26</f>
        <v>17.4399999999999</v>
      </c>
      <c r="AD26" s="3">
        <v>627.05</v>
      </c>
      <c r="AE26" s="19">
        <f>AF26-AD26</f>
        <v>21.0500000000001</v>
      </c>
      <c r="AF26" s="19">
        <v>648.1</v>
      </c>
      <c r="AG26" s="19">
        <f>AH26-AF26</f>
        <v>37.27</v>
      </c>
      <c r="AH26" s="19">
        <v>685.37</v>
      </c>
      <c r="AI26" s="19">
        <f>AJ26-AH26</f>
        <v>25.0700000000001</v>
      </c>
      <c r="AJ26" s="19">
        <v>710.44</v>
      </c>
      <c r="AK26" s="19">
        <f>AL26-AJ26</f>
        <v>22.64</v>
      </c>
      <c r="AL26" s="19">
        <v>733.08</v>
      </c>
      <c r="AM26" s="19">
        <f>AN26-AL26</f>
        <v>28.76</v>
      </c>
      <c r="AN26" s="19">
        <v>761.84</v>
      </c>
      <c r="AO26" s="19">
        <f>AP26-AN26</f>
        <v>12.24</v>
      </c>
      <c r="AP26" s="19">
        <v>774.08</v>
      </c>
      <c r="AQ26" s="19">
        <f>AR26-AP26</f>
        <v>29.39</v>
      </c>
      <c r="AR26" s="19">
        <v>803.47</v>
      </c>
      <c r="AS26" s="19">
        <f>AT26-AR26</f>
        <v>33.97</v>
      </c>
      <c r="AT26" s="19">
        <v>837.44</v>
      </c>
      <c r="AU26" s="24">
        <f>AV26-AT26</f>
        <v>29.6999999999999</v>
      </c>
      <c r="AV26" s="24">
        <v>867.14</v>
      </c>
      <c r="AW26" s="27">
        <f>AX26-AV26</f>
        <v>21.75</v>
      </c>
      <c r="AX26" s="27">
        <v>888.89</v>
      </c>
      <c r="AY26" s="27">
        <f>AZ26-AX26</f>
        <v>37.0600000000001</v>
      </c>
      <c r="AZ26" s="27">
        <v>925.95</v>
      </c>
      <c r="BA26" s="27">
        <f>BB26-AZ26</f>
        <v>14.3</v>
      </c>
      <c r="BB26" s="27">
        <v>940.25</v>
      </c>
      <c r="BC26" s="27">
        <f>BD26-BB26</f>
        <v>12.04</v>
      </c>
      <c r="BD26" s="27">
        <v>952.29</v>
      </c>
      <c r="BE26" s="24" t="s">
        <v>58</v>
      </c>
      <c r="BF26" s="19">
        <v>316.25</v>
      </c>
      <c r="BG26" s="3">
        <v>0</v>
      </c>
      <c r="BH26" s="3">
        <v>1</v>
      </c>
      <c r="BI26" s="3">
        <v>47256</v>
      </c>
      <c r="BJ26" s="19">
        <f>2.608/(BD26/BF26)</f>
        <v>0.866101712713564</v>
      </c>
    </row>
    <row r="27" spans="1:62">
      <c r="A27" s="2" t="s">
        <v>38</v>
      </c>
      <c r="B27" s="2" t="s">
        <v>90</v>
      </c>
      <c r="C27" s="2" t="s">
        <v>61</v>
      </c>
      <c r="D27" s="2">
        <v>1576.18</v>
      </c>
      <c r="E27" s="2">
        <f>F27-D27</f>
        <v>38.8399999999999</v>
      </c>
      <c r="F27" s="2">
        <v>1615.02</v>
      </c>
      <c r="G27" s="2">
        <f>H27-F27</f>
        <v>35.5999999999999</v>
      </c>
      <c r="H27" s="2">
        <v>1650.62</v>
      </c>
      <c r="I27" s="2">
        <f>J27-H27</f>
        <v>37.47</v>
      </c>
      <c r="J27" s="2">
        <v>1688.09</v>
      </c>
      <c r="K27" s="2">
        <f>L27-J27</f>
        <v>21.49</v>
      </c>
      <c r="L27" s="2">
        <v>1709.58</v>
      </c>
      <c r="M27" s="2">
        <f>N27-L27</f>
        <v>24.53</v>
      </c>
      <c r="N27" s="2">
        <v>1734.11</v>
      </c>
      <c r="O27" s="2">
        <f>P27-N27</f>
        <v>19.5300000000002</v>
      </c>
      <c r="P27" s="2">
        <v>1753.64</v>
      </c>
      <c r="Q27" s="2">
        <f>R27-P27</f>
        <v>65.1099999999999</v>
      </c>
      <c r="R27" s="2">
        <v>1818.75</v>
      </c>
      <c r="S27" s="2">
        <f>T27-R27</f>
        <v>34.3699999999999</v>
      </c>
      <c r="T27" s="2">
        <v>1853.12</v>
      </c>
      <c r="U27" s="2">
        <f>V27-T27</f>
        <v>40.8400000000001</v>
      </c>
      <c r="V27" s="13">
        <v>1893.96</v>
      </c>
      <c r="W27" s="2">
        <f>X27-V27</f>
        <v>40.96</v>
      </c>
      <c r="X27" s="13">
        <v>1934.92</v>
      </c>
      <c r="Y27" s="2">
        <f>Z27-X27</f>
        <v>59.05</v>
      </c>
      <c r="Z27" s="2">
        <v>1993.97</v>
      </c>
      <c r="AA27" s="2">
        <f>AB27-Z27</f>
        <v>58.4799999999998</v>
      </c>
      <c r="AB27" s="2">
        <v>2052.45</v>
      </c>
      <c r="AC27" s="2">
        <f>AD27-AB27</f>
        <v>26.7400000000002</v>
      </c>
      <c r="AD27" s="2">
        <v>2079.19</v>
      </c>
      <c r="AE27" s="18">
        <f>AF27-AD27</f>
        <v>34.79</v>
      </c>
      <c r="AF27" s="18">
        <v>2113.98</v>
      </c>
      <c r="AG27" s="18">
        <f>AH27-AF27</f>
        <v>17.4400000000001</v>
      </c>
      <c r="AH27" s="18">
        <v>2131.42</v>
      </c>
      <c r="AI27" s="18">
        <f>AJ27-AH27</f>
        <v>38.7199999999998</v>
      </c>
      <c r="AJ27" s="18">
        <v>2170.14</v>
      </c>
      <c r="AK27" s="18">
        <f>AL27-AJ27</f>
        <v>40.0500000000002</v>
      </c>
      <c r="AL27" s="18">
        <v>2210.19</v>
      </c>
      <c r="AM27" s="18">
        <f>AN27-AL27</f>
        <v>-2.25</v>
      </c>
      <c r="AN27" s="18">
        <v>2207.94</v>
      </c>
      <c r="AO27" s="18">
        <f>AP27-AN27</f>
        <v>18.5299999999997</v>
      </c>
      <c r="AP27" s="18">
        <v>2226.47</v>
      </c>
      <c r="AQ27" s="18">
        <f>AR27-AP27</f>
        <v>57.1400000000003</v>
      </c>
      <c r="AR27" s="18">
        <v>2283.61</v>
      </c>
      <c r="AS27" s="18">
        <f>AT27-AR27</f>
        <v>65.3099999999999</v>
      </c>
      <c r="AT27" s="18">
        <v>2348.92</v>
      </c>
      <c r="AU27" s="23">
        <f>AV27-AT27</f>
        <v>20.9299999999998</v>
      </c>
      <c r="AV27" s="23">
        <v>2369.85</v>
      </c>
      <c r="AW27" s="30">
        <f>AX27-AV27</f>
        <v>0</v>
      </c>
      <c r="AX27" s="30">
        <v>2369.85</v>
      </c>
      <c r="AY27" s="30">
        <f>AZ27-AX27</f>
        <v>0</v>
      </c>
      <c r="AZ27" s="30">
        <v>2369.85</v>
      </c>
      <c r="BA27" s="30">
        <f>BB27-AZ27</f>
        <v>28.7400000000002</v>
      </c>
      <c r="BB27" s="30">
        <v>2398.59</v>
      </c>
      <c r="BC27" s="30">
        <f>BD27-BB27</f>
        <v>9.51999999999998</v>
      </c>
      <c r="BD27" s="30">
        <v>2408.11</v>
      </c>
      <c r="BE27" s="23" t="s">
        <v>58</v>
      </c>
      <c r="BF27" s="18">
        <v>605.5</v>
      </c>
      <c r="BG27" s="2">
        <v>0</v>
      </c>
      <c r="BH27" s="2">
        <v>0</v>
      </c>
      <c r="BI27" s="2">
        <v>127369</v>
      </c>
      <c r="BJ27" s="18">
        <f>2.608/(BD27/BF27)</f>
        <v>0.655760741826578</v>
      </c>
    </row>
    <row r="28" spans="1:62">
      <c r="A28" s="3" t="s">
        <v>42</v>
      </c>
      <c r="B28" s="3" t="s">
        <v>91</v>
      </c>
      <c r="C28" s="3" t="s">
        <v>68</v>
      </c>
      <c r="D28" s="3">
        <v>407.35</v>
      </c>
      <c r="E28" s="3">
        <f>F28-D28</f>
        <v>13.86</v>
      </c>
      <c r="F28" s="3">
        <v>421.21</v>
      </c>
      <c r="G28" s="3">
        <f>H28-F28</f>
        <v>16.43</v>
      </c>
      <c r="H28" s="3">
        <v>437.64</v>
      </c>
      <c r="I28" s="3">
        <f>J28-H28</f>
        <v>13.64</v>
      </c>
      <c r="J28" s="3">
        <v>451.28</v>
      </c>
      <c r="K28" s="3">
        <f>L28-J28</f>
        <v>11.6</v>
      </c>
      <c r="L28" s="3">
        <v>462.88</v>
      </c>
      <c r="M28" s="3">
        <f>N28-L28</f>
        <v>47.68</v>
      </c>
      <c r="N28" s="3">
        <v>510.56</v>
      </c>
      <c r="O28" s="3">
        <f>P28-N28</f>
        <v>20.51</v>
      </c>
      <c r="P28" s="3">
        <v>531.07</v>
      </c>
      <c r="Q28" s="3">
        <f>R28-P28</f>
        <v>18.6099999999999</v>
      </c>
      <c r="R28" s="3">
        <v>549.68</v>
      </c>
      <c r="S28" s="3">
        <f>T28-R28</f>
        <v>11.9400000000001</v>
      </c>
      <c r="T28" s="3">
        <v>561.62</v>
      </c>
      <c r="U28" s="3">
        <f>V28-T28</f>
        <v>16.23</v>
      </c>
      <c r="V28" s="14">
        <v>577.85</v>
      </c>
      <c r="W28" s="3">
        <f>X28-V28</f>
        <v>15.28</v>
      </c>
      <c r="X28" s="14">
        <v>593.13</v>
      </c>
      <c r="Y28" s="3">
        <f>Z28-X28</f>
        <v>33.2</v>
      </c>
      <c r="Z28" s="3">
        <v>626.33</v>
      </c>
      <c r="AA28" s="3">
        <f>AB28-Z28</f>
        <v>16.7199999999999</v>
      </c>
      <c r="AB28" s="3">
        <v>643.05</v>
      </c>
      <c r="AC28" s="3">
        <f>AD28-AB28</f>
        <v>11.9300000000001</v>
      </c>
      <c r="AD28" s="3">
        <v>654.98</v>
      </c>
      <c r="AE28" s="19">
        <f>AF28-AD28</f>
        <v>9.16999999999996</v>
      </c>
      <c r="AF28" s="19">
        <v>664.15</v>
      </c>
      <c r="AG28" s="19">
        <f>AH28-AF28</f>
        <v>25.0500000000001</v>
      </c>
      <c r="AH28" s="19">
        <v>689.2</v>
      </c>
      <c r="AI28" s="19">
        <f>AJ28-AH28</f>
        <v>9.88999999999999</v>
      </c>
      <c r="AJ28" s="19">
        <v>699.09</v>
      </c>
      <c r="AK28" s="19">
        <f>AL28-AJ28</f>
        <v>19.55</v>
      </c>
      <c r="AL28" s="19">
        <v>718.64</v>
      </c>
      <c r="AM28" s="19">
        <f>AN28-AL28</f>
        <v>15.5</v>
      </c>
      <c r="AN28" s="19">
        <v>734.14</v>
      </c>
      <c r="AO28" s="19">
        <f>AP28-AN28</f>
        <v>17.77</v>
      </c>
      <c r="AP28" s="19">
        <v>751.91</v>
      </c>
      <c r="AQ28" s="19">
        <f>AR28-AP28</f>
        <v>6.73000000000002</v>
      </c>
      <c r="AR28" s="19">
        <v>758.64</v>
      </c>
      <c r="AS28" s="19">
        <f>AT28-AR28</f>
        <v>25.71</v>
      </c>
      <c r="AT28" s="19">
        <v>784.35</v>
      </c>
      <c r="AU28" s="24">
        <f>AV28-AT28</f>
        <v>6.80999999999995</v>
      </c>
      <c r="AV28" s="24">
        <v>791.16</v>
      </c>
      <c r="AW28" s="27">
        <f>AX28-AV28</f>
        <v>22.99</v>
      </c>
      <c r="AX28" s="27">
        <v>814.15</v>
      </c>
      <c r="AY28" s="27">
        <f>AZ28-AX28</f>
        <v>7.02999999999997</v>
      </c>
      <c r="AZ28" s="27">
        <v>821.18</v>
      </c>
      <c r="BA28" s="27">
        <f>BB28-AZ28</f>
        <v>10.8000000000001</v>
      </c>
      <c r="BB28" s="27">
        <v>831.98</v>
      </c>
      <c r="BC28" s="27">
        <f>BD28-BB28</f>
        <v>9.29999999999995</v>
      </c>
      <c r="BD28" s="27">
        <v>841.28</v>
      </c>
      <c r="BE28" s="24" t="s">
        <v>45</v>
      </c>
      <c r="BF28" s="19">
        <v>370.18</v>
      </c>
      <c r="BG28" s="3">
        <v>30</v>
      </c>
      <c r="BH28" s="3">
        <v>2.4</v>
      </c>
      <c r="BI28" s="3">
        <v>43895</v>
      </c>
      <c r="BJ28" s="19">
        <f>2.608/(BD28/BF28)</f>
        <v>1.14757208063903</v>
      </c>
    </row>
    <row r="29" spans="1:62">
      <c r="A29" s="1" t="s">
        <v>38</v>
      </c>
      <c r="B29" s="1" t="s">
        <v>92</v>
      </c>
      <c r="C29" s="1" t="s">
        <v>44</v>
      </c>
      <c r="D29" s="1">
        <v>2183.01</v>
      </c>
      <c r="E29" s="1">
        <f>F29-D29</f>
        <v>24.1199999999999</v>
      </c>
      <c r="F29" s="1">
        <v>2207.13</v>
      </c>
      <c r="G29" s="1">
        <f>H29-F29</f>
        <v>22.8599999999997</v>
      </c>
      <c r="H29" s="1">
        <v>2229.99</v>
      </c>
      <c r="I29" s="1">
        <f>J29-H29</f>
        <v>11.7800000000002</v>
      </c>
      <c r="J29" s="1">
        <v>2241.77</v>
      </c>
      <c r="K29" s="1">
        <f>L29-J29</f>
        <v>13.0100000000002</v>
      </c>
      <c r="L29" s="1">
        <v>2254.78</v>
      </c>
      <c r="M29" s="1">
        <f>N29-L29</f>
        <v>62.6399999999999</v>
      </c>
      <c r="N29" s="1">
        <v>2317.42</v>
      </c>
      <c r="O29" s="1">
        <f>P29-N29</f>
        <v>16.27</v>
      </c>
      <c r="P29" s="1">
        <v>2333.69</v>
      </c>
      <c r="Q29" s="1">
        <f>R29-P29</f>
        <v>36.5</v>
      </c>
      <c r="R29" s="1">
        <v>2370.19</v>
      </c>
      <c r="S29" s="1">
        <f>T29-R29</f>
        <v>65.1900000000001</v>
      </c>
      <c r="T29" s="1">
        <v>2435.38</v>
      </c>
      <c r="U29" s="1">
        <f>V29-T29</f>
        <v>31.7599999999998</v>
      </c>
      <c r="V29" s="12">
        <v>2467.14</v>
      </c>
      <c r="W29" s="1">
        <f>X29-V29</f>
        <v>53.75</v>
      </c>
      <c r="X29" s="12">
        <v>2520.89</v>
      </c>
      <c r="Y29" s="1">
        <f>Z29-X29</f>
        <v>24.3299999999999</v>
      </c>
      <c r="Z29" s="1">
        <v>2545.22</v>
      </c>
      <c r="AA29" s="1">
        <f>AB29-Z29</f>
        <v>59.3900000000003</v>
      </c>
      <c r="AB29" s="1">
        <v>2604.61</v>
      </c>
      <c r="AC29" s="1">
        <f>AD29-AB29</f>
        <v>34.0499999999997</v>
      </c>
      <c r="AD29" s="1">
        <v>2638.66</v>
      </c>
      <c r="AE29" s="17">
        <f>AF29-AD29</f>
        <v>63.75</v>
      </c>
      <c r="AF29" s="17">
        <v>2702.41</v>
      </c>
      <c r="AG29" s="17">
        <f>AH29-AF29</f>
        <v>98.3600000000001</v>
      </c>
      <c r="AH29" s="17">
        <v>2800.77</v>
      </c>
      <c r="AI29" s="17">
        <f>AJ29-AH29</f>
        <v>28.04</v>
      </c>
      <c r="AJ29" s="17">
        <v>2828.81</v>
      </c>
      <c r="AK29" s="17">
        <f>AL29-AJ29</f>
        <v>51.0300000000002</v>
      </c>
      <c r="AL29" s="17">
        <v>2879.84</v>
      </c>
      <c r="AM29" s="17">
        <f>AN29-AL29</f>
        <v>20.0899999999997</v>
      </c>
      <c r="AN29" s="17">
        <v>2899.93</v>
      </c>
      <c r="AO29" s="17">
        <f>AP29-AN29</f>
        <v>43.02</v>
      </c>
      <c r="AP29" s="17">
        <v>2942.95</v>
      </c>
      <c r="AQ29" s="17">
        <f>AR29-AP29</f>
        <v>31.5800000000004</v>
      </c>
      <c r="AR29" s="17">
        <v>2974.53</v>
      </c>
      <c r="AS29" s="17">
        <f>AT29-AR29</f>
        <v>18.9599999999996</v>
      </c>
      <c r="AT29" s="17">
        <v>2993.49</v>
      </c>
      <c r="AU29" s="22">
        <f>AV29-AT29</f>
        <v>58.4900000000002</v>
      </c>
      <c r="AV29" s="22">
        <v>3051.98</v>
      </c>
      <c r="AW29" s="29">
        <f>AX29-AV29</f>
        <v>44.9099999999999</v>
      </c>
      <c r="AX29" s="29">
        <v>3096.89</v>
      </c>
      <c r="AY29" s="29">
        <f>AZ29-AX29</f>
        <v>32.1400000000003</v>
      </c>
      <c r="AZ29" s="29">
        <v>3129.03</v>
      </c>
      <c r="BA29" s="29">
        <f>BB29-AZ29</f>
        <v>19.9199999999996</v>
      </c>
      <c r="BB29" s="29">
        <v>3148.95</v>
      </c>
      <c r="BC29" s="29">
        <f>BD29-BB29</f>
        <v>7.51000000000022</v>
      </c>
      <c r="BD29" s="29">
        <v>3156.46</v>
      </c>
      <c r="BE29" s="22" t="s">
        <v>93</v>
      </c>
      <c r="BF29" s="17">
        <v>785.67</v>
      </c>
      <c r="BG29" s="1">
        <v>0</v>
      </c>
      <c r="BH29" s="1">
        <v>0</v>
      </c>
      <c r="BI29" s="1">
        <v>133781</v>
      </c>
      <c r="BJ29" s="17">
        <f>2.608/(BD29/BF29)</f>
        <v>0.649153596117169</v>
      </c>
    </row>
    <row r="30" spans="1:62">
      <c r="A30" s="2" t="s">
        <v>42</v>
      </c>
      <c r="B30" s="2" t="s">
        <v>94</v>
      </c>
      <c r="C30" s="2" t="s">
        <v>48</v>
      </c>
      <c r="D30" s="2">
        <v>1349.35</v>
      </c>
      <c r="E30" s="2">
        <f>F30-D30</f>
        <v>49.6200000000001</v>
      </c>
      <c r="F30" s="2">
        <v>1398.97</v>
      </c>
      <c r="G30" s="2">
        <f>H30-F30</f>
        <v>27.79</v>
      </c>
      <c r="H30" s="2">
        <v>1426.76</v>
      </c>
      <c r="I30" s="2">
        <f>J30-H30</f>
        <v>29.02</v>
      </c>
      <c r="J30" s="2">
        <v>1455.78</v>
      </c>
      <c r="K30" s="2">
        <f>L30-J30</f>
        <v>97.8800000000001</v>
      </c>
      <c r="L30" s="2">
        <v>1553.66</v>
      </c>
      <c r="M30" s="2">
        <f>N30-L30</f>
        <v>42.3599999999999</v>
      </c>
      <c r="N30" s="2">
        <v>1596.02</v>
      </c>
      <c r="O30" s="2">
        <f>P30-N30</f>
        <v>54.22</v>
      </c>
      <c r="P30" s="2">
        <v>1650.24</v>
      </c>
      <c r="Q30" s="2">
        <f>R30-P30</f>
        <v>35.5899999999999</v>
      </c>
      <c r="R30" s="2">
        <v>1685.83</v>
      </c>
      <c r="S30" s="2">
        <f>T30-R30</f>
        <v>68.1300000000001</v>
      </c>
      <c r="T30" s="2">
        <v>1753.96</v>
      </c>
      <c r="U30" s="2">
        <f>V30-T30</f>
        <v>58.5599999999999</v>
      </c>
      <c r="V30" s="13">
        <v>1812.52</v>
      </c>
      <c r="W30" s="2">
        <f>X30-V30</f>
        <v>67.21</v>
      </c>
      <c r="X30" s="13">
        <v>1879.73</v>
      </c>
      <c r="Y30" s="2">
        <f>Z30-X30</f>
        <v>20.22</v>
      </c>
      <c r="Z30" s="2">
        <v>1899.95</v>
      </c>
      <c r="AA30" s="2">
        <f>AB30-Z30</f>
        <v>35.0999999999999</v>
      </c>
      <c r="AB30" s="2">
        <v>1935.05</v>
      </c>
      <c r="AC30" s="2">
        <f>AD30-AB30</f>
        <v>44.73</v>
      </c>
      <c r="AD30" s="2">
        <v>1979.78</v>
      </c>
      <c r="AE30" s="18">
        <f>AF30-AD30</f>
        <v>31.1700000000001</v>
      </c>
      <c r="AF30" s="18">
        <v>2010.95</v>
      </c>
      <c r="AG30" s="18">
        <f>AH30-AF30</f>
        <v>51.4100000000001</v>
      </c>
      <c r="AH30" s="18">
        <v>2062.36</v>
      </c>
      <c r="AI30" s="18">
        <f>AJ30-AH30</f>
        <v>64.9899999999998</v>
      </c>
      <c r="AJ30" s="18">
        <v>2127.35</v>
      </c>
      <c r="AK30" s="18">
        <f>AL30-AJ30</f>
        <v>21.6500000000001</v>
      </c>
      <c r="AL30" s="18">
        <v>2149</v>
      </c>
      <c r="AM30" s="18">
        <f>AN30-AL30</f>
        <v>29.3899999999999</v>
      </c>
      <c r="AN30" s="18">
        <v>2178.39</v>
      </c>
      <c r="AO30" s="18">
        <f>AP30-AN30</f>
        <v>28.6100000000001</v>
      </c>
      <c r="AP30" s="18">
        <v>2207</v>
      </c>
      <c r="AQ30" s="18">
        <f>AR30-AP30</f>
        <v>17.4099999999999</v>
      </c>
      <c r="AR30" s="18">
        <v>2224.41</v>
      </c>
      <c r="AS30" s="18">
        <f>AT30-AR30</f>
        <v>21.0700000000002</v>
      </c>
      <c r="AT30" s="18">
        <v>2245.48</v>
      </c>
      <c r="AU30" s="23">
        <f>AV30-AT30</f>
        <v>94.73</v>
      </c>
      <c r="AV30" s="23">
        <v>2340.21</v>
      </c>
      <c r="AW30" s="30">
        <f>AX30-AV30</f>
        <v>25.7199999999998</v>
      </c>
      <c r="AX30" s="30">
        <v>2365.93</v>
      </c>
      <c r="AY30" s="30">
        <f>AZ30-AX30</f>
        <v>69.3800000000001</v>
      </c>
      <c r="AZ30" s="30">
        <v>2435.31</v>
      </c>
      <c r="BA30" s="30">
        <f>BB30-AZ30</f>
        <v>48.79</v>
      </c>
      <c r="BB30" s="30">
        <v>2484.1</v>
      </c>
      <c r="BC30" s="30">
        <f>BD30-BB30</f>
        <v>4.57999999999993</v>
      </c>
      <c r="BD30" s="30">
        <v>2488.68</v>
      </c>
      <c r="BE30" s="23" t="s">
        <v>49</v>
      </c>
      <c r="BF30" s="18">
        <v>671.35</v>
      </c>
      <c r="BG30" s="2">
        <v>20</v>
      </c>
      <c r="BH30" s="2">
        <v>3.2</v>
      </c>
      <c r="BI30" s="2">
        <v>109106</v>
      </c>
      <c r="BJ30" s="18">
        <f>2.608/(BD30/BF30)</f>
        <v>0.703537939791375</v>
      </c>
    </row>
    <row r="31" spans="1:62">
      <c r="A31" s="9" t="s">
        <v>63</v>
      </c>
      <c r="B31" s="9" t="s">
        <v>95</v>
      </c>
      <c r="C31" s="9" t="s">
        <v>40</v>
      </c>
      <c r="D31" s="9">
        <v>4105.48</v>
      </c>
      <c r="E31" s="9">
        <f>F31-D31</f>
        <v>181.21</v>
      </c>
      <c r="F31" s="9">
        <v>4286.69</v>
      </c>
      <c r="G31" s="9">
        <f>H31-F31</f>
        <v>139.09</v>
      </c>
      <c r="H31" s="9">
        <v>4425.78</v>
      </c>
      <c r="I31" s="9">
        <f>J31-H31</f>
        <v>54.8800000000001</v>
      </c>
      <c r="J31" s="9">
        <v>4480.66</v>
      </c>
      <c r="K31" s="9">
        <f>L31-J31</f>
        <v>104.900000000001</v>
      </c>
      <c r="L31" s="9">
        <v>4585.56</v>
      </c>
      <c r="M31" s="9">
        <f>N31-L31</f>
        <v>70.29</v>
      </c>
      <c r="N31" s="9">
        <v>4655.85</v>
      </c>
      <c r="O31" s="9">
        <f>P31-N31</f>
        <v>49.1700000000001</v>
      </c>
      <c r="P31" s="9">
        <v>4705.02</v>
      </c>
      <c r="Q31" s="9">
        <f>R31-P31</f>
        <v>38.2199999999993</v>
      </c>
      <c r="R31" s="9">
        <v>4743.24</v>
      </c>
      <c r="S31" s="9">
        <f>T31-R31</f>
        <v>45.6199999999999</v>
      </c>
      <c r="T31" s="9">
        <v>4788.86</v>
      </c>
      <c r="U31" s="9">
        <f>V31-T31</f>
        <v>27.5900000000001</v>
      </c>
      <c r="V31" s="11">
        <v>4816.45</v>
      </c>
      <c r="W31" s="9">
        <f>X31-V31</f>
        <v>158.22</v>
      </c>
      <c r="X31" s="11">
        <v>4974.67</v>
      </c>
      <c r="Y31" s="9">
        <f>Z31-X31</f>
        <v>32.8999999999996</v>
      </c>
      <c r="Z31" s="9">
        <v>5007.57</v>
      </c>
      <c r="AA31" s="9">
        <f>AB31-Z31</f>
        <v>19.5700000000006</v>
      </c>
      <c r="AB31" s="9">
        <v>5027.14</v>
      </c>
      <c r="AC31" s="9">
        <f>AD31-AB31</f>
        <v>77.6899999999996</v>
      </c>
      <c r="AD31" s="9">
        <v>5104.83</v>
      </c>
      <c r="AE31" s="16">
        <f>AF31-AD31</f>
        <v>27.4499999999998</v>
      </c>
      <c r="AF31" s="16">
        <v>5132.28</v>
      </c>
      <c r="AG31" s="16">
        <f>AH31-AF31</f>
        <v>129.35</v>
      </c>
      <c r="AH31" s="16">
        <v>5261.63</v>
      </c>
      <c r="AI31" s="16">
        <f>AJ31-AH31</f>
        <v>94.04</v>
      </c>
      <c r="AJ31" s="16">
        <v>5355.67</v>
      </c>
      <c r="AK31" s="16">
        <f>AL31-AJ31</f>
        <v>102.42</v>
      </c>
      <c r="AL31" s="16">
        <v>5458.09</v>
      </c>
      <c r="AM31" s="16">
        <f>AN31-AL31</f>
        <v>57.9499999999998</v>
      </c>
      <c r="AN31" s="16">
        <v>5516.04</v>
      </c>
      <c r="AO31" s="16">
        <f>AP31-AN31</f>
        <v>109.75</v>
      </c>
      <c r="AP31" s="16">
        <v>5625.79</v>
      </c>
      <c r="AQ31" s="16">
        <f>AR31-AP31</f>
        <v>115.03</v>
      </c>
      <c r="AR31" s="16">
        <v>5740.82</v>
      </c>
      <c r="AS31" s="16">
        <f>AT31-AR31</f>
        <v>75.2800000000007</v>
      </c>
      <c r="AT31" s="16">
        <v>5816.1</v>
      </c>
      <c r="AU31" s="21">
        <f>AV31-AT31</f>
        <v>77.1399999999994</v>
      </c>
      <c r="AV31" s="21">
        <v>5893.24</v>
      </c>
      <c r="AW31" s="28">
        <f>AX31-AV31</f>
        <v>91.6100000000006</v>
      </c>
      <c r="AX31" s="28">
        <v>5984.85</v>
      </c>
      <c r="AY31" s="28">
        <f>AZ31-AX31</f>
        <v>201.849999999999</v>
      </c>
      <c r="AZ31" s="28">
        <v>6186.7</v>
      </c>
      <c r="BA31" s="28">
        <f>BB31-AZ31</f>
        <v>31.5299999999997</v>
      </c>
      <c r="BB31" s="28">
        <v>6218.23</v>
      </c>
      <c r="BC31" s="28">
        <f>BD31-BB31</f>
        <v>2.65000000000055</v>
      </c>
      <c r="BD31" s="28">
        <v>6220.88</v>
      </c>
      <c r="BE31" s="21" t="s">
        <v>96</v>
      </c>
      <c r="BF31" s="16">
        <v>1842.47</v>
      </c>
      <c r="BG31" s="9">
        <v>400</v>
      </c>
      <c r="BH31" s="9">
        <v>1.2</v>
      </c>
      <c r="BI31" s="9">
        <v>186759</v>
      </c>
      <c r="BJ31" s="16">
        <f>2.608/(BD31/BF31)</f>
        <v>0.772424763056031</v>
      </c>
    </row>
    <row r="32" spans="1:62">
      <c r="A32" s="3" t="s">
        <v>59</v>
      </c>
      <c r="B32" s="3" t="s">
        <v>97</v>
      </c>
      <c r="C32" s="3" t="s">
        <v>57</v>
      </c>
      <c r="D32" s="3">
        <v>552.79</v>
      </c>
      <c r="E32" s="3">
        <f>F32-D32</f>
        <v>15.9400000000001</v>
      </c>
      <c r="F32" s="3">
        <v>568.73</v>
      </c>
      <c r="G32" s="3">
        <f>H32-F32</f>
        <v>1.61000000000001</v>
      </c>
      <c r="H32" s="3">
        <v>570.34</v>
      </c>
      <c r="I32" s="3">
        <f>J32-H32</f>
        <v>7.13999999999999</v>
      </c>
      <c r="J32" s="3">
        <v>577.48</v>
      </c>
      <c r="K32" s="3">
        <f>L32-J32</f>
        <v>2.88999999999999</v>
      </c>
      <c r="L32" s="3">
        <v>580.37</v>
      </c>
      <c r="M32" s="3">
        <f>N32-L32</f>
        <v>2.55999999999995</v>
      </c>
      <c r="N32" s="3">
        <v>582.93</v>
      </c>
      <c r="O32" s="3">
        <f>P32-N32</f>
        <v>24.99</v>
      </c>
      <c r="P32" s="3">
        <v>607.92</v>
      </c>
      <c r="Q32" s="3">
        <f>R32-P32</f>
        <v>0.330000000000041</v>
      </c>
      <c r="R32" s="3">
        <v>608.25</v>
      </c>
      <c r="S32" s="3">
        <f>T32-R32</f>
        <v>1.80999999999995</v>
      </c>
      <c r="T32" s="3">
        <v>610.06</v>
      </c>
      <c r="U32" s="3">
        <f>V32-T32</f>
        <v>0.560000000000059</v>
      </c>
      <c r="V32" s="14">
        <v>610.62</v>
      </c>
      <c r="W32" s="3">
        <f>X32-V32</f>
        <v>3.83000000000004</v>
      </c>
      <c r="X32" s="14">
        <v>614.45</v>
      </c>
      <c r="Y32" s="3">
        <f>Z32-X32</f>
        <v>0.189999999999941</v>
      </c>
      <c r="Z32" s="3">
        <v>614.64</v>
      </c>
      <c r="AA32" s="3">
        <f>AB32-Z32</f>
        <v>0.690000000000055</v>
      </c>
      <c r="AB32" s="3">
        <v>615.33</v>
      </c>
      <c r="AC32" s="3">
        <f>AD32-AB32</f>
        <v>6.64999999999998</v>
      </c>
      <c r="AD32" s="3">
        <v>621.98</v>
      </c>
      <c r="AE32" s="19">
        <f>AF32-AD32</f>
        <v>0</v>
      </c>
      <c r="AF32" s="19">
        <v>621.98</v>
      </c>
      <c r="AG32" s="19">
        <f>AH32-AF32</f>
        <v>13.62</v>
      </c>
      <c r="AH32" s="19">
        <v>635.6</v>
      </c>
      <c r="AI32" s="19">
        <f>AJ32-AH32</f>
        <v>16.48</v>
      </c>
      <c r="AJ32" s="19">
        <v>652.08</v>
      </c>
      <c r="AK32" s="19">
        <f>AL32-AJ32</f>
        <v>5.84999999999991</v>
      </c>
      <c r="AL32" s="19">
        <v>657.93</v>
      </c>
      <c r="AM32" s="19">
        <f>AN32-AL32</f>
        <v>5.80000000000007</v>
      </c>
      <c r="AN32" s="19">
        <v>663.73</v>
      </c>
      <c r="AO32" s="19">
        <f>AP32-AN32</f>
        <v>13.75</v>
      </c>
      <c r="AP32" s="19">
        <v>677.48</v>
      </c>
      <c r="AQ32" s="19">
        <f>AR32-AP32</f>
        <v>3.60000000000002</v>
      </c>
      <c r="AR32" s="19">
        <v>681.08</v>
      </c>
      <c r="AS32" s="19">
        <f>AT32-AR32</f>
        <v>12.0799999999999</v>
      </c>
      <c r="AT32" s="19">
        <v>693.16</v>
      </c>
      <c r="AU32" s="24">
        <f>AV32-AT32</f>
        <v>4.29000000000008</v>
      </c>
      <c r="AV32" s="24">
        <v>697.45</v>
      </c>
      <c r="AW32" s="27">
        <f>AX32-AV32</f>
        <v>1.69999999999993</v>
      </c>
      <c r="AX32" s="27">
        <v>699.15</v>
      </c>
      <c r="AY32" s="27">
        <f>AZ32-AX32</f>
        <v>1.69000000000005</v>
      </c>
      <c r="AZ32" s="27">
        <v>700.84</v>
      </c>
      <c r="BA32" s="27">
        <f>BB32-AZ32</f>
        <v>8.5</v>
      </c>
      <c r="BB32" s="27">
        <v>709.34</v>
      </c>
      <c r="BC32" s="27">
        <f>BD32-BB32</f>
        <v>2.5</v>
      </c>
      <c r="BD32" s="27">
        <v>711.84</v>
      </c>
      <c r="BE32" s="24" t="s">
        <v>58</v>
      </c>
      <c r="BF32" s="19">
        <v>179.3</v>
      </c>
      <c r="BG32" s="3">
        <v>0</v>
      </c>
      <c r="BH32" s="3">
        <v>0.5</v>
      </c>
      <c r="BI32" s="3">
        <v>49654</v>
      </c>
      <c r="BJ32" s="19">
        <f>2.608/(BD32/BF32)</f>
        <v>0.656909417846707</v>
      </c>
    </row>
    <row r="33" spans="1:62">
      <c r="A33" s="3" t="s">
        <v>55</v>
      </c>
      <c r="B33" s="3" t="s">
        <v>98</v>
      </c>
      <c r="C33" s="3" t="s">
        <v>57</v>
      </c>
      <c r="D33" s="3">
        <v>262.39</v>
      </c>
      <c r="E33" s="3">
        <f>F33-D33</f>
        <v>11.5</v>
      </c>
      <c r="F33" s="3">
        <v>273.89</v>
      </c>
      <c r="G33" s="3">
        <f>H33-F33</f>
        <v>13.97</v>
      </c>
      <c r="H33" s="3">
        <v>287.86</v>
      </c>
      <c r="I33" s="3">
        <f>J33-H33</f>
        <v>16.24</v>
      </c>
      <c r="J33" s="3">
        <v>304.1</v>
      </c>
      <c r="K33" s="3">
        <f>L33-J33</f>
        <v>12.65</v>
      </c>
      <c r="L33" s="3">
        <v>316.75</v>
      </c>
      <c r="M33" s="3">
        <f>N33-L33</f>
        <v>9.99000000000001</v>
      </c>
      <c r="N33" s="3">
        <v>326.74</v>
      </c>
      <c r="O33" s="3">
        <f>P33-N33</f>
        <v>6.31999999999999</v>
      </c>
      <c r="P33" s="3">
        <v>333.06</v>
      </c>
      <c r="Q33" s="3">
        <f>R33-P33</f>
        <v>21.13</v>
      </c>
      <c r="R33" s="3">
        <v>354.19</v>
      </c>
      <c r="S33" s="3">
        <f>T33-R33</f>
        <v>17.68</v>
      </c>
      <c r="T33" s="3">
        <v>371.87</v>
      </c>
      <c r="U33" s="3">
        <f>V33-T33</f>
        <v>11.66</v>
      </c>
      <c r="V33" s="14">
        <v>383.53</v>
      </c>
      <c r="W33" s="3">
        <f>X33-V33</f>
        <v>20.5700000000001</v>
      </c>
      <c r="X33" s="14">
        <v>404.1</v>
      </c>
      <c r="Y33" s="3">
        <f>Z33-X33</f>
        <v>33.33</v>
      </c>
      <c r="Z33" s="3">
        <v>437.43</v>
      </c>
      <c r="AA33" s="3">
        <f>AB33-Z33</f>
        <v>27.72</v>
      </c>
      <c r="AB33" s="3">
        <v>465.15</v>
      </c>
      <c r="AC33" s="3">
        <f>AD33-AB33</f>
        <v>9.79000000000002</v>
      </c>
      <c r="AD33" s="3">
        <v>474.94</v>
      </c>
      <c r="AE33" s="19">
        <f>AF33-AD33</f>
        <v>13.05</v>
      </c>
      <c r="AF33" s="19">
        <v>487.99</v>
      </c>
      <c r="AG33" s="19">
        <f>AH33-AF33</f>
        <v>19.13</v>
      </c>
      <c r="AH33" s="19">
        <v>507.12</v>
      </c>
      <c r="AI33" s="19">
        <f>AJ33-AH33</f>
        <v>20.23</v>
      </c>
      <c r="AJ33" s="19">
        <v>527.35</v>
      </c>
      <c r="AK33" s="19">
        <f>AL33-AJ33</f>
        <v>22.49</v>
      </c>
      <c r="AL33" s="19">
        <v>549.84</v>
      </c>
      <c r="AM33" s="19">
        <f>AN33-AL33</f>
        <v>16.99</v>
      </c>
      <c r="AN33" s="19">
        <v>566.83</v>
      </c>
      <c r="AO33" s="19">
        <f>AP33-AN33</f>
        <v>6.14999999999998</v>
      </c>
      <c r="AP33" s="19">
        <v>572.98</v>
      </c>
      <c r="AQ33" s="19">
        <f>AR33-AP33</f>
        <v>21.8099999999999</v>
      </c>
      <c r="AR33" s="19">
        <v>594.79</v>
      </c>
      <c r="AS33" s="19">
        <f>AT33-AR33</f>
        <v>6.56000000000006</v>
      </c>
      <c r="AT33" s="19">
        <v>601.35</v>
      </c>
      <c r="AU33" s="24">
        <f>AV33-AT33</f>
        <v>7.35000000000002</v>
      </c>
      <c r="AV33" s="27">
        <v>608.7</v>
      </c>
      <c r="AW33" s="27">
        <f>AX33-AV33</f>
        <v>1.40999999999997</v>
      </c>
      <c r="AX33" s="27">
        <v>610.11</v>
      </c>
      <c r="AY33" s="27">
        <f>AZ33-AX33</f>
        <v>0</v>
      </c>
      <c r="AZ33" s="27">
        <v>610.11</v>
      </c>
      <c r="BA33" s="27">
        <f>BB33-AZ33</f>
        <v>0</v>
      </c>
      <c r="BB33" s="27">
        <v>610.11</v>
      </c>
      <c r="BC33" s="27">
        <f>BD33-BB33</f>
        <v>0.889999999999986</v>
      </c>
      <c r="BD33" s="27">
        <v>611</v>
      </c>
      <c r="BE33" s="24" t="s">
        <v>99</v>
      </c>
      <c r="BF33" s="19">
        <v>196.56</v>
      </c>
      <c r="BG33" s="3">
        <v>0</v>
      </c>
      <c r="BH33" s="3">
        <v>1</v>
      </c>
      <c r="BI33" s="3">
        <v>36684</v>
      </c>
      <c r="BJ33" s="19">
        <f>2.608/(BD33/BF33)</f>
        <v>0.83899914893617</v>
      </c>
    </row>
    <row r="36" spans="1:58">
      <c r="A36" t="s">
        <v>100</v>
      </c>
      <c r="B36" t="s">
        <v>101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31"/>
      <c r="BD36" s="10"/>
      <c r="BE36" s="10"/>
      <c r="BF36" s="10"/>
    </row>
    <row r="37" spans="1:59">
      <c r="A37" t="s">
        <v>102</v>
      </c>
      <c r="B37" t="s">
        <v>103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31"/>
      <c r="BD37" s="10"/>
      <c r="BE37" s="10"/>
      <c r="BF37" s="10"/>
      <c r="BG37" s="10"/>
    </row>
    <row r="38" spans="1:2">
      <c r="A38" t="s">
        <v>57</v>
      </c>
      <c r="B38" t="s">
        <v>104</v>
      </c>
    </row>
    <row r="39" spans="1:57">
      <c r="A39" t="s">
        <v>68</v>
      </c>
      <c r="B39" t="s">
        <v>105</v>
      </c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31"/>
      <c r="BD39" s="10"/>
      <c r="BE39" s="10"/>
    </row>
    <row r="40" spans="1:2">
      <c r="A40" t="s">
        <v>48</v>
      </c>
      <c r="B40" t="s">
        <v>106</v>
      </c>
    </row>
    <row r="41" spans="1:2">
      <c r="A41" t="s">
        <v>44</v>
      </c>
      <c r="B41" t="s">
        <v>107</v>
      </c>
    </row>
    <row r="42" spans="1:2">
      <c r="A42" t="s">
        <v>61</v>
      </c>
      <c r="B42" t="s">
        <v>108</v>
      </c>
    </row>
    <row r="43" spans="1:2">
      <c r="A43" t="s">
        <v>40</v>
      </c>
      <c r="B43" t="s">
        <v>109</v>
      </c>
    </row>
    <row r="44" spans="1:2">
      <c r="A44" t="s">
        <v>110</v>
      </c>
      <c r="B44" t="s">
        <v>111</v>
      </c>
    </row>
    <row r="45" spans="1:2">
      <c r="A45" t="s">
        <v>112</v>
      </c>
      <c r="B45" t="s">
        <v>113</v>
      </c>
    </row>
  </sheetData>
  <sortState ref="A2:BJ33">
    <sortCondition ref="BC12" descending="1"/>
  </sortState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38"/>
  <sheetViews>
    <sheetView topLeftCell="S1" workbookViewId="0">
      <selection activeCell="AC36" sqref="AC36"/>
    </sheetView>
  </sheetViews>
  <sheetFormatPr defaultColWidth="9" defaultRowHeight="13.5"/>
  <cols>
    <col min="1" max="1" width="13.375" customWidth="1"/>
    <col min="2" max="2" width="13" customWidth="1"/>
    <col min="3" max="3" width="11.25" customWidth="1"/>
    <col min="4" max="4" width="12.375" customWidth="1"/>
    <col min="5" max="5" width="12.875" customWidth="1"/>
    <col min="6" max="6" width="13.125" customWidth="1"/>
    <col min="7" max="7" width="11.5" customWidth="1"/>
    <col min="8" max="8" width="12.5" customWidth="1"/>
    <col min="9" max="9" width="12.125" customWidth="1"/>
    <col min="10" max="10" width="14" customWidth="1"/>
    <col min="11" max="11" width="12.125" customWidth="1"/>
    <col min="12" max="12" width="11.375" customWidth="1"/>
    <col min="13" max="29" width="16.125" customWidth="1"/>
    <col min="30" max="30" width="12.75" customWidth="1"/>
    <col min="31" max="31" width="14" customWidth="1"/>
    <col min="33" max="33" width="11.75" customWidth="1"/>
  </cols>
  <sheetData>
    <row r="1" spans="1:29">
      <c r="A1" t="s">
        <v>0</v>
      </c>
      <c r="B1" t="s">
        <v>114</v>
      </c>
      <c r="C1" t="s">
        <v>115</v>
      </c>
      <c r="D1" t="s">
        <v>116</v>
      </c>
      <c r="E1" t="s">
        <v>117</v>
      </c>
      <c r="F1" t="s">
        <v>118</v>
      </c>
      <c r="G1" t="s">
        <v>119</v>
      </c>
      <c r="H1" t="s">
        <v>120</v>
      </c>
      <c r="I1" t="s">
        <v>121</v>
      </c>
      <c r="J1" t="s">
        <v>122</v>
      </c>
      <c r="K1" t="s">
        <v>123</v>
      </c>
      <c r="L1" t="s">
        <v>124</v>
      </c>
      <c r="M1" t="s">
        <v>125</v>
      </c>
      <c r="N1" t="s">
        <v>126</v>
      </c>
      <c r="O1" t="s">
        <v>127</v>
      </c>
      <c r="P1" t="s">
        <v>128</v>
      </c>
      <c r="Q1" t="s">
        <v>129</v>
      </c>
      <c r="R1" t="s">
        <v>130</v>
      </c>
      <c r="S1" t="s">
        <v>131</v>
      </c>
      <c r="T1" t="s">
        <v>132</v>
      </c>
      <c r="U1" t="s">
        <v>133</v>
      </c>
      <c r="V1" t="s">
        <v>134</v>
      </c>
      <c r="W1" t="s">
        <v>135</v>
      </c>
      <c r="X1" t="s">
        <v>136</v>
      </c>
      <c r="Y1" t="s">
        <v>137</v>
      </c>
      <c r="Z1" t="s">
        <v>138</v>
      </c>
      <c r="AA1" t="s">
        <v>139</v>
      </c>
      <c r="AB1" t="s">
        <v>140</v>
      </c>
      <c r="AC1" t="s">
        <v>141</v>
      </c>
    </row>
    <row r="2" spans="1:29">
      <c r="A2">
        <v>145</v>
      </c>
      <c r="B2" s="1">
        <v>9020</v>
      </c>
      <c r="C2" s="1">
        <v>8690</v>
      </c>
      <c r="D2" s="1">
        <v>8595</v>
      </c>
      <c r="E2" s="1">
        <v>8790</v>
      </c>
      <c r="F2" s="1">
        <v>8065</v>
      </c>
      <c r="G2" s="2">
        <v>7690</v>
      </c>
      <c r="H2" s="2">
        <v>8275</v>
      </c>
      <c r="I2" s="1">
        <v>8350</v>
      </c>
      <c r="J2" s="2">
        <v>6780</v>
      </c>
      <c r="K2" s="3">
        <v>6975</v>
      </c>
      <c r="L2" s="2">
        <v>9730</v>
      </c>
      <c r="M2" s="1">
        <v>10400</v>
      </c>
      <c r="N2" s="2">
        <v>8745</v>
      </c>
      <c r="O2" s="5">
        <v>6575</v>
      </c>
      <c r="P2" s="1">
        <v>7315</v>
      </c>
      <c r="Q2" s="1">
        <v>7795</v>
      </c>
      <c r="R2" s="1">
        <v>8035</v>
      </c>
      <c r="S2" s="1">
        <v>8660</v>
      </c>
      <c r="T2" s="2">
        <v>7605</v>
      </c>
      <c r="U2" s="1">
        <v>13300</v>
      </c>
      <c r="V2" s="1">
        <v>14100</v>
      </c>
      <c r="W2" s="2">
        <v>13700</v>
      </c>
      <c r="X2" s="2">
        <v>7640</v>
      </c>
      <c r="Y2" s="2">
        <v>6495</v>
      </c>
      <c r="Z2" s="3">
        <v>2380</v>
      </c>
      <c r="AA2" s="1">
        <v>6505</v>
      </c>
      <c r="AB2" s="5">
        <v>3795</v>
      </c>
      <c r="AC2" s="7">
        <f>SUM(A2:AB2)</f>
        <v>224150</v>
      </c>
    </row>
    <row r="3" spans="1:29">
      <c r="A3">
        <v>146</v>
      </c>
      <c r="B3" s="3">
        <v>7805</v>
      </c>
      <c r="C3" s="3">
        <v>6130</v>
      </c>
      <c r="D3" s="2">
        <v>6245</v>
      </c>
      <c r="E3" s="3">
        <v>6920</v>
      </c>
      <c r="F3" s="2">
        <v>7270</v>
      </c>
      <c r="G3" s="1">
        <v>7835</v>
      </c>
      <c r="H3" s="3">
        <v>6500</v>
      </c>
      <c r="I3" s="2">
        <v>7410</v>
      </c>
      <c r="J3" s="1">
        <v>7845</v>
      </c>
      <c r="K3" s="2">
        <v>7780</v>
      </c>
      <c r="L3" s="3">
        <v>5270</v>
      </c>
      <c r="M3" s="3">
        <v>6045</v>
      </c>
      <c r="N3" s="3">
        <v>6400</v>
      </c>
      <c r="O3" s="3">
        <v>5610</v>
      </c>
      <c r="P3" s="3">
        <v>4865</v>
      </c>
      <c r="Q3" s="3">
        <v>4825</v>
      </c>
      <c r="R3" s="3">
        <v>6510</v>
      </c>
      <c r="S3" s="3">
        <v>6050</v>
      </c>
      <c r="T3" s="3">
        <v>5730</v>
      </c>
      <c r="U3" s="3">
        <v>5730</v>
      </c>
      <c r="V3" s="6">
        <v>4285</v>
      </c>
      <c r="W3" s="7">
        <v>4160</v>
      </c>
      <c r="X3" s="3">
        <v>4135</v>
      </c>
      <c r="Y3" s="3">
        <v>4060</v>
      </c>
      <c r="Z3" s="2">
        <v>3155</v>
      </c>
      <c r="AA3" s="3">
        <v>3065</v>
      </c>
      <c r="AB3" s="7">
        <v>3120</v>
      </c>
      <c r="AC3" s="7">
        <f t="shared" ref="AC3:AC9" si="0">SUM(A3:AB3)</f>
        <v>154901</v>
      </c>
    </row>
    <row r="4" spans="1:29">
      <c r="A4">
        <v>147</v>
      </c>
      <c r="B4">
        <v>340</v>
      </c>
      <c r="C4">
        <v>320</v>
      </c>
      <c r="D4">
        <v>440</v>
      </c>
      <c r="E4">
        <v>845</v>
      </c>
      <c r="F4">
        <v>715</v>
      </c>
      <c r="G4">
        <v>600</v>
      </c>
      <c r="H4">
        <v>725</v>
      </c>
      <c r="I4">
        <v>540</v>
      </c>
      <c r="J4">
        <v>465</v>
      </c>
      <c r="K4">
        <v>570</v>
      </c>
      <c r="L4">
        <v>790</v>
      </c>
      <c r="M4">
        <v>290</v>
      </c>
      <c r="N4">
        <v>180</v>
      </c>
      <c r="O4">
        <v>240</v>
      </c>
      <c r="P4">
        <v>200</v>
      </c>
      <c r="Q4">
        <v>565</v>
      </c>
      <c r="R4">
        <v>940</v>
      </c>
      <c r="S4">
        <v>555</v>
      </c>
      <c r="T4">
        <v>205</v>
      </c>
      <c r="U4">
        <v>855</v>
      </c>
      <c r="V4" s="6">
        <v>1620</v>
      </c>
      <c r="W4" s="7">
        <v>1810</v>
      </c>
      <c r="X4" s="7">
        <v>1260</v>
      </c>
      <c r="Y4" s="7">
        <v>965</v>
      </c>
      <c r="Z4" s="7">
        <v>95</v>
      </c>
      <c r="AA4" s="6">
        <v>215</v>
      </c>
      <c r="AB4" s="7">
        <v>585</v>
      </c>
      <c r="AC4" s="7">
        <f t="shared" si="0"/>
        <v>17077</v>
      </c>
    </row>
    <row r="5" spans="1:29">
      <c r="A5">
        <v>148</v>
      </c>
      <c r="B5" s="2">
        <v>8925</v>
      </c>
      <c r="C5" s="2">
        <v>7175</v>
      </c>
      <c r="D5" s="3">
        <v>5825</v>
      </c>
      <c r="E5" s="2">
        <v>7975</v>
      </c>
      <c r="F5" s="3">
        <v>4970</v>
      </c>
      <c r="G5" s="3">
        <v>5710</v>
      </c>
      <c r="H5" s="1">
        <v>8710</v>
      </c>
      <c r="I5" s="3">
        <v>6710</v>
      </c>
      <c r="J5" s="3">
        <v>6625</v>
      </c>
      <c r="K5" s="1">
        <v>9265</v>
      </c>
      <c r="L5" s="1">
        <v>10700</v>
      </c>
      <c r="M5" s="2">
        <v>6730</v>
      </c>
      <c r="N5" s="1">
        <v>10800</v>
      </c>
      <c r="O5" s="1">
        <v>6725</v>
      </c>
      <c r="P5" s="2">
        <v>5865</v>
      </c>
      <c r="Q5" s="2">
        <v>6485</v>
      </c>
      <c r="R5" s="2">
        <v>7090</v>
      </c>
      <c r="S5" s="2">
        <v>7160</v>
      </c>
      <c r="T5" s="1">
        <v>8815</v>
      </c>
      <c r="U5" s="2">
        <v>11600</v>
      </c>
      <c r="V5" s="2">
        <v>12700</v>
      </c>
      <c r="W5" s="1">
        <v>14500</v>
      </c>
      <c r="X5" s="1">
        <v>9195</v>
      </c>
      <c r="Y5" s="1">
        <v>8045</v>
      </c>
      <c r="Z5" s="1">
        <v>3920</v>
      </c>
      <c r="AA5" s="5">
        <v>5050</v>
      </c>
      <c r="AB5" s="1">
        <v>4195</v>
      </c>
      <c r="AC5" s="7">
        <f t="shared" si="0"/>
        <v>211613</v>
      </c>
    </row>
    <row r="6" spans="1:29">
      <c r="A6">
        <v>149</v>
      </c>
      <c r="B6">
        <v>2230</v>
      </c>
      <c r="C6">
        <v>1955</v>
      </c>
      <c r="D6">
        <v>1950</v>
      </c>
      <c r="E6">
        <v>2005</v>
      </c>
      <c r="F6">
        <v>1010</v>
      </c>
      <c r="G6">
        <v>1935</v>
      </c>
      <c r="H6">
        <v>1940</v>
      </c>
      <c r="I6">
        <v>1975</v>
      </c>
      <c r="J6">
        <v>1675</v>
      </c>
      <c r="K6">
        <v>1845</v>
      </c>
      <c r="L6">
        <v>1920</v>
      </c>
      <c r="M6">
        <v>1765</v>
      </c>
      <c r="N6">
        <v>1815</v>
      </c>
      <c r="O6">
        <v>2100</v>
      </c>
      <c r="P6">
        <v>1880</v>
      </c>
      <c r="Q6">
        <v>1740</v>
      </c>
      <c r="R6">
        <v>1770</v>
      </c>
      <c r="S6">
        <v>1615</v>
      </c>
      <c r="T6">
        <v>1345</v>
      </c>
      <c r="U6">
        <v>1875</v>
      </c>
      <c r="V6" s="6">
        <v>1785</v>
      </c>
      <c r="W6" s="7">
        <v>1805</v>
      </c>
      <c r="X6" s="7">
        <v>1045</v>
      </c>
      <c r="Y6" s="7">
        <v>1390</v>
      </c>
      <c r="Z6" s="7">
        <v>1470</v>
      </c>
      <c r="AA6" s="7">
        <v>1100</v>
      </c>
      <c r="AB6" s="7">
        <v>1560</v>
      </c>
      <c r="AC6" s="7">
        <f t="shared" si="0"/>
        <v>46649</v>
      </c>
    </row>
    <row r="7" spans="1:29">
      <c r="A7">
        <v>150</v>
      </c>
      <c r="B7">
        <v>1670</v>
      </c>
      <c r="C7">
        <v>1795</v>
      </c>
      <c r="D7">
        <v>1075</v>
      </c>
      <c r="E7">
        <v>2760</v>
      </c>
      <c r="F7">
        <v>2935</v>
      </c>
      <c r="G7">
        <v>2325</v>
      </c>
      <c r="H7">
        <v>2505</v>
      </c>
      <c r="I7">
        <v>2615</v>
      </c>
      <c r="J7">
        <v>3140</v>
      </c>
      <c r="K7">
        <v>1585</v>
      </c>
      <c r="L7">
        <v>2595</v>
      </c>
      <c r="M7">
        <v>1535</v>
      </c>
      <c r="N7">
        <v>2415</v>
      </c>
      <c r="O7">
        <v>2825</v>
      </c>
      <c r="P7">
        <v>2560</v>
      </c>
      <c r="Q7">
        <v>2565</v>
      </c>
      <c r="R7">
        <v>2975</v>
      </c>
      <c r="S7">
        <v>1415</v>
      </c>
      <c r="T7">
        <v>2295</v>
      </c>
      <c r="U7">
        <v>3210</v>
      </c>
      <c r="V7" s="6">
        <v>3850</v>
      </c>
      <c r="W7" s="7">
        <v>3330</v>
      </c>
      <c r="X7" s="7">
        <v>3405</v>
      </c>
      <c r="Y7" s="7">
        <v>2055</v>
      </c>
      <c r="Z7" s="7">
        <v>695</v>
      </c>
      <c r="AA7" s="7">
        <v>595</v>
      </c>
      <c r="AB7" s="7">
        <v>1195</v>
      </c>
      <c r="AC7" s="7">
        <f t="shared" si="0"/>
        <v>62070</v>
      </c>
    </row>
    <row r="8" spans="1:29">
      <c r="A8">
        <v>151</v>
      </c>
      <c r="B8">
        <v>2215</v>
      </c>
      <c r="C8">
        <v>3360</v>
      </c>
      <c r="D8">
        <v>3360</v>
      </c>
      <c r="E8">
        <v>3885</v>
      </c>
      <c r="F8">
        <v>3815</v>
      </c>
      <c r="G8">
        <v>3720</v>
      </c>
      <c r="H8">
        <v>2160</v>
      </c>
      <c r="I8">
        <v>3385</v>
      </c>
      <c r="J8">
        <v>2620</v>
      </c>
      <c r="K8">
        <v>3450</v>
      </c>
      <c r="L8">
        <v>2260</v>
      </c>
      <c r="M8">
        <v>4050</v>
      </c>
      <c r="N8">
        <v>4350</v>
      </c>
      <c r="O8">
        <v>3105</v>
      </c>
      <c r="P8">
        <v>4155</v>
      </c>
      <c r="Q8">
        <v>3375</v>
      </c>
      <c r="R8">
        <v>2460</v>
      </c>
      <c r="S8">
        <v>3240</v>
      </c>
      <c r="T8">
        <v>4130</v>
      </c>
      <c r="U8">
        <v>3400</v>
      </c>
      <c r="V8" s="3">
        <v>4865</v>
      </c>
      <c r="W8" s="3">
        <v>4610</v>
      </c>
      <c r="X8" s="7">
        <v>3200</v>
      </c>
      <c r="Y8" s="7">
        <v>2935</v>
      </c>
      <c r="Z8" s="7">
        <v>2360</v>
      </c>
      <c r="AA8" s="7">
        <v>1915</v>
      </c>
      <c r="AB8" s="3">
        <v>3170</v>
      </c>
      <c r="AC8" s="7">
        <f t="shared" si="0"/>
        <v>89701</v>
      </c>
    </row>
    <row r="9" spans="1:29">
      <c r="A9">
        <v>152</v>
      </c>
      <c r="B9">
        <v>1550</v>
      </c>
      <c r="C9">
        <v>1445</v>
      </c>
      <c r="D9">
        <v>1320</v>
      </c>
      <c r="E9">
        <v>1475</v>
      </c>
      <c r="F9">
        <v>1785</v>
      </c>
      <c r="G9">
        <v>1670</v>
      </c>
      <c r="H9">
        <v>2000</v>
      </c>
      <c r="I9">
        <v>2410</v>
      </c>
      <c r="J9">
        <v>3170</v>
      </c>
      <c r="K9">
        <v>3400</v>
      </c>
      <c r="L9">
        <v>2105</v>
      </c>
      <c r="M9">
        <v>1695</v>
      </c>
      <c r="N9">
        <v>2140</v>
      </c>
      <c r="O9">
        <v>3395</v>
      </c>
      <c r="P9">
        <v>3125</v>
      </c>
      <c r="Q9">
        <v>3255</v>
      </c>
      <c r="R9">
        <v>1500</v>
      </c>
      <c r="S9">
        <v>2285</v>
      </c>
      <c r="T9">
        <v>1925</v>
      </c>
      <c r="U9">
        <v>3820</v>
      </c>
      <c r="V9" s="6">
        <v>2795</v>
      </c>
      <c r="W9" s="7">
        <v>3320</v>
      </c>
      <c r="X9" s="7">
        <v>3380</v>
      </c>
      <c r="Y9" s="7">
        <v>3020</v>
      </c>
      <c r="Z9" s="7">
        <v>405</v>
      </c>
      <c r="AA9" s="7">
        <v>2185</v>
      </c>
      <c r="AB9" s="7">
        <v>780</v>
      </c>
      <c r="AC9" s="7">
        <f t="shared" si="0"/>
        <v>61507</v>
      </c>
    </row>
    <row r="14" spans="1:29">
      <c r="A14" t="s">
        <v>142</v>
      </c>
      <c r="B14">
        <f>SUM(B2:B9)</f>
        <v>33755</v>
      </c>
      <c r="C14">
        <f t="shared" ref="C14:O14" si="1">SUM(C2:C9)</f>
        <v>30870</v>
      </c>
      <c r="D14">
        <f t="shared" si="1"/>
        <v>28810</v>
      </c>
      <c r="E14">
        <f t="shared" si="1"/>
        <v>34655</v>
      </c>
      <c r="F14">
        <f t="shared" si="1"/>
        <v>30565</v>
      </c>
      <c r="G14">
        <f t="shared" si="1"/>
        <v>31485</v>
      </c>
      <c r="H14">
        <f t="shared" si="1"/>
        <v>32815</v>
      </c>
      <c r="I14">
        <f t="shared" si="1"/>
        <v>33395</v>
      </c>
      <c r="J14">
        <f t="shared" si="1"/>
        <v>32320</v>
      </c>
      <c r="K14">
        <f t="shared" si="1"/>
        <v>34870</v>
      </c>
      <c r="L14">
        <f t="shared" si="1"/>
        <v>35370</v>
      </c>
      <c r="M14">
        <f t="shared" si="1"/>
        <v>32510</v>
      </c>
      <c r="N14">
        <f t="shared" si="1"/>
        <v>36845</v>
      </c>
      <c r="O14">
        <f t="shared" si="1"/>
        <v>30575</v>
      </c>
      <c r="P14">
        <f t="shared" ref="P14:AB14" si="2">SUM(P2:P9)</f>
        <v>29965</v>
      </c>
      <c r="Q14">
        <f t="shared" si="2"/>
        <v>30605</v>
      </c>
      <c r="R14">
        <f t="shared" si="2"/>
        <v>31280</v>
      </c>
      <c r="S14">
        <f t="shared" si="2"/>
        <v>30980</v>
      </c>
      <c r="T14">
        <f t="shared" si="2"/>
        <v>32050</v>
      </c>
      <c r="U14">
        <f t="shared" si="2"/>
        <v>43790</v>
      </c>
      <c r="V14">
        <f t="shared" si="2"/>
        <v>46000</v>
      </c>
      <c r="W14">
        <f t="shared" si="2"/>
        <v>47235</v>
      </c>
      <c r="X14">
        <f t="shared" si="2"/>
        <v>33260</v>
      </c>
      <c r="Y14">
        <f t="shared" si="2"/>
        <v>28965</v>
      </c>
      <c r="Z14">
        <f t="shared" si="2"/>
        <v>14480</v>
      </c>
      <c r="AA14">
        <f t="shared" si="2"/>
        <v>20630</v>
      </c>
      <c r="AB14">
        <f t="shared" si="2"/>
        <v>18400</v>
      </c>
      <c r="AC14">
        <f>SUM(B14:AB14)</f>
        <v>866480</v>
      </c>
    </row>
    <row r="18" ht="10" customHeight="1"/>
    <row r="19" spans="1:1">
      <c r="A19" t="s">
        <v>143</v>
      </c>
    </row>
    <row r="20" spans="1:28">
      <c r="A20">
        <v>145</v>
      </c>
      <c r="B20">
        <v>1</v>
      </c>
      <c r="C20">
        <v>1</v>
      </c>
      <c r="D20">
        <v>1</v>
      </c>
      <c r="E20">
        <v>1</v>
      </c>
      <c r="F20">
        <v>1</v>
      </c>
      <c r="G20">
        <v>2</v>
      </c>
      <c r="H20">
        <v>2</v>
      </c>
      <c r="I20">
        <v>1</v>
      </c>
      <c r="J20">
        <v>2</v>
      </c>
      <c r="K20">
        <v>3</v>
      </c>
      <c r="L20">
        <v>2</v>
      </c>
      <c r="M20">
        <v>1</v>
      </c>
      <c r="N20">
        <v>2</v>
      </c>
      <c r="O20">
        <v>2</v>
      </c>
      <c r="P20">
        <v>1</v>
      </c>
      <c r="Q20">
        <v>1</v>
      </c>
      <c r="R20">
        <v>1</v>
      </c>
      <c r="S20">
        <v>1</v>
      </c>
      <c r="T20">
        <v>2</v>
      </c>
      <c r="U20">
        <v>1</v>
      </c>
      <c r="V20">
        <v>1</v>
      </c>
      <c r="W20">
        <v>2</v>
      </c>
      <c r="X20">
        <v>2</v>
      </c>
      <c r="Y20">
        <v>2</v>
      </c>
      <c r="Z20">
        <v>3</v>
      </c>
      <c r="AA20">
        <v>1</v>
      </c>
      <c r="AB20">
        <v>2</v>
      </c>
    </row>
    <row r="21" spans="1:28">
      <c r="A21">
        <v>146</v>
      </c>
      <c r="B21">
        <v>3</v>
      </c>
      <c r="C21">
        <v>3</v>
      </c>
      <c r="D21">
        <v>2</v>
      </c>
      <c r="E21">
        <v>3</v>
      </c>
      <c r="F21">
        <v>2</v>
      </c>
      <c r="G21">
        <v>1</v>
      </c>
      <c r="H21">
        <v>3</v>
      </c>
      <c r="I21">
        <v>2</v>
      </c>
      <c r="J21">
        <v>1</v>
      </c>
      <c r="K21">
        <v>2</v>
      </c>
      <c r="L21">
        <v>3</v>
      </c>
      <c r="M21">
        <v>3</v>
      </c>
      <c r="N21">
        <v>3</v>
      </c>
      <c r="O21">
        <v>3</v>
      </c>
      <c r="P21">
        <v>3</v>
      </c>
      <c r="Q21">
        <v>3</v>
      </c>
      <c r="R21">
        <v>3</v>
      </c>
      <c r="S21">
        <v>3</v>
      </c>
      <c r="T21">
        <v>3</v>
      </c>
      <c r="U21">
        <v>3</v>
      </c>
      <c r="V21">
        <v>4</v>
      </c>
      <c r="W21">
        <v>4</v>
      </c>
      <c r="X21">
        <v>3</v>
      </c>
      <c r="Y21">
        <v>3</v>
      </c>
      <c r="Z21">
        <v>2</v>
      </c>
      <c r="AA21">
        <v>3</v>
      </c>
      <c r="AB21">
        <v>4</v>
      </c>
    </row>
    <row r="22" spans="1:28">
      <c r="A22">
        <v>147</v>
      </c>
      <c r="B22">
        <v>8</v>
      </c>
      <c r="C22">
        <v>8</v>
      </c>
      <c r="D22">
        <v>8</v>
      </c>
      <c r="E22">
        <v>8</v>
      </c>
      <c r="F22">
        <v>8</v>
      </c>
      <c r="G22">
        <v>8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8</v>
      </c>
      <c r="O22">
        <v>8</v>
      </c>
      <c r="P22">
        <v>8</v>
      </c>
      <c r="Q22">
        <v>8</v>
      </c>
      <c r="R22">
        <v>8</v>
      </c>
      <c r="S22">
        <v>8</v>
      </c>
      <c r="T22">
        <v>8</v>
      </c>
      <c r="U22">
        <v>8</v>
      </c>
      <c r="V22">
        <v>8</v>
      </c>
      <c r="W22">
        <v>7</v>
      </c>
      <c r="X22">
        <v>7</v>
      </c>
      <c r="Y22">
        <v>8</v>
      </c>
      <c r="Z22">
        <v>8</v>
      </c>
      <c r="AA22">
        <v>8</v>
      </c>
      <c r="AB22">
        <v>8</v>
      </c>
    </row>
    <row r="23" spans="1:28">
      <c r="A23">
        <v>148</v>
      </c>
      <c r="B23">
        <v>2</v>
      </c>
      <c r="C23">
        <v>2</v>
      </c>
      <c r="D23">
        <v>3</v>
      </c>
      <c r="E23">
        <v>2</v>
      </c>
      <c r="F23">
        <v>3</v>
      </c>
      <c r="G23">
        <v>3</v>
      </c>
      <c r="H23">
        <v>1</v>
      </c>
      <c r="I23">
        <v>3</v>
      </c>
      <c r="J23">
        <v>3</v>
      </c>
      <c r="K23">
        <v>1</v>
      </c>
      <c r="L23">
        <v>1</v>
      </c>
      <c r="M23">
        <v>2</v>
      </c>
      <c r="N23">
        <v>1</v>
      </c>
      <c r="O23">
        <v>1</v>
      </c>
      <c r="P23">
        <v>2</v>
      </c>
      <c r="Q23">
        <v>2</v>
      </c>
      <c r="R23">
        <v>2</v>
      </c>
      <c r="S23">
        <v>2</v>
      </c>
      <c r="T23">
        <v>1</v>
      </c>
      <c r="U23">
        <v>2</v>
      </c>
      <c r="V23">
        <v>2</v>
      </c>
      <c r="W23">
        <v>1</v>
      </c>
      <c r="X23">
        <v>1</v>
      </c>
      <c r="Y23">
        <v>1</v>
      </c>
      <c r="Z23">
        <v>1</v>
      </c>
      <c r="AA23">
        <v>2</v>
      </c>
      <c r="AB23">
        <v>1</v>
      </c>
    </row>
    <row r="24" spans="1:28">
      <c r="A24">
        <v>149</v>
      </c>
      <c r="B24">
        <v>4</v>
      </c>
      <c r="C24">
        <v>5</v>
      </c>
      <c r="D24">
        <v>5</v>
      </c>
      <c r="E24">
        <v>6</v>
      </c>
      <c r="F24">
        <v>7</v>
      </c>
      <c r="G24">
        <v>6</v>
      </c>
      <c r="H24">
        <v>7</v>
      </c>
      <c r="I24">
        <v>7</v>
      </c>
      <c r="J24">
        <v>7</v>
      </c>
      <c r="K24">
        <v>6</v>
      </c>
      <c r="L24">
        <v>7</v>
      </c>
      <c r="M24">
        <v>5</v>
      </c>
      <c r="N24">
        <v>7</v>
      </c>
      <c r="O24">
        <v>7</v>
      </c>
      <c r="P24">
        <v>7</v>
      </c>
      <c r="Q24">
        <v>7</v>
      </c>
      <c r="R24">
        <v>6</v>
      </c>
      <c r="S24">
        <v>6</v>
      </c>
      <c r="T24">
        <v>7</v>
      </c>
      <c r="U24">
        <v>7</v>
      </c>
      <c r="V24">
        <v>7</v>
      </c>
      <c r="W24">
        <v>8</v>
      </c>
      <c r="X24">
        <v>8</v>
      </c>
      <c r="Y24">
        <v>7</v>
      </c>
      <c r="Z24">
        <v>5</v>
      </c>
      <c r="AA24">
        <v>6</v>
      </c>
      <c r="AB24">
        <v>5</v>
      </c>
    </row>
    <row r="25" spans="1:28">
      <c r="A25">
        <v>150</v>
      </c>
      <c r="B25">
        <v>6</v>
      </c>
      <c r="C25">
        <v>6</v>
      </c>
      <c r="D25">
        <v>7</v>
      </c>
      <c r="E25">
        <v>5</v>
      </c>
      <c r="F25">
        <v>5</v>
      </c>
      <c r="G25">
        <v>5</v>
      </c>
      <c r="H25">
        <v>4</v>
      </c>
      <c r="I25">
        <v>5</v>
      </c>
      <c r="J25">
        <v>5</v>
      </c>
      <c r="K25">
        <v>7</v>
      </c>
      <c r="L25">
        <v>4</v>
      </c>
      <c r="M25">
        <v>7</v>
      </c>
      <c r="N25">
        <v>5</v>
      </c>
      <c r="O25">
        <v>6</v>
      </c>
      <c r="P25">
        <v>6</v>
      </c>
      <c r="Q25">
        <v>6</v>
      </c>
      <c r="R25">
        <v>4</v>
      </c>
      <c r="S25">
        <v>7</v>
      </c>
      <c r="T25">
        <v>5</v>
      </c>
      <c r="U25">
        <v>6</v>
      </c>
      <c r="V25">
        <v>5</v>
      </c>
      <c r="W25">
        <v>5</v>
      </c>
      <c r="X25">
        <v>4</v>
      </c>
      <c r="Y25">
        <v>6</v>
      </c>
      <c r="Z25">
        <v>6</v>
      </c>
      <c r="AA25">
        <v>7</v>
      </c>
      <c r="AB25">
        <v>6</v>
      </c>
    </row>
    <row r="26" spans="1:28">
      <c r="A26">
        <v>151</v>
      </c>
      <c r="B26">
        <v>5</v>
      </c>
      <c r="C26">
        <v>4</v>
      </c>
      <c r="D26">
        <v>4</v>
      </c>
      <c r="E26">
        <v>4</v>
      </c>
      <c r="F26">
        <v>4</v>
      </c>
      <c r="G26">
        <v>4</v>
      </c>
      <c r="H26">
        <v>5</v>
      </c>
      <c r="I26">
        <v>4</v>
      </c>
      <c r="J26">
        <v>6</v>
      </c>
      <c r="K26">
        <v>4</v>
      </c>
      <c r="L26">
        <v>5</v>
      </c>
      <c r="M26">
        <v>4</v>
      </c>
      <c r="N26">
        <v>4</v>
      </c>
      <c r="O26">
        <v>5</v>
      </c>
      <c r="P26">
        <v>4</v>
      </c>
      <c r="Q26">
        <v>4</v>
      </c>
      <c r="R26">
        <v>5</v>
      </c>
      <c r="S26">
        <v>4</v>
      </c>
      <c r="T26">
        <v>4</v>
      </c>
      <c r="U26">
        <v>5</v>
      </c>
      <c r="V26">
        <v>3</v>
      </c>
      <c r="W26">
        <v>3</v>
      </c>
      <c r="X26">
        <v>6</v>
      </c>
      <c r="Y26">
        <v>5</v>
      </c>
      <c r="Z26">
        <v>4</v>
      </c>
      <c r="AA26">
        <v>5</v>
      </c>
      <c r="AB26">
        <v>3</v>
      </c>
    </row>
    <row r="27" spans="1:28">
      <c r="A27">
        <v>152</v>
      </c>
      <c r="B27">
        <v>7</v>
      </c>
      <c r="C27">
        <v>7</v>
      </c>
      <c r="D27">
        <v>6</v>
      </c>
      <c r="E27">
        <v>7</v>
      </c>
      <c r="F27">
        <v>6</v>
      </c>
      <c r="G27">
        <v>7</v>
      </c>
      <c r="H27">
        <v>6</v>
      </c>
      <c r="I27">
        <v>6</v>
      </c>
      <c r="J27">
        <v>4</v>
      </c>
      <c r="K27">
        <v>5</v>
      </c>
      <c r="L27">
        <v>6</v>
      </c>
      <c r="M27">
        <v>6</v>
      </c>
      <c r="N27">
        <v>6</v>
      </c>
      <c r="O27">
        <v>4</v>
      </c>
      <c r="P27">
        <v>5</v>
      </c>
      <c r="Q27">
        <v>5</v>
      </c>
      <c r="R27">
        <v>7</v>
      </c>
      <c r="S27">
        <v>5</v>
      </c>
      <c r="T27">
        <v>6</v>
      </c>
      <c r="U27">
        <v>4</v>
      </c>
      <c r="V27">
        <v>6</v>
      </c>
      <c r="W27">
        <v>6</v>
      </c>
      <c r="X27">
        <v>5</v>
      </c>
      <c r="Y27">
        <v>4</v>
      </c>
      <c r="Z27">
        <v>7</v>
      </c>
      <c r="AA27">
        <v>4</v>
      </c>
      <c r="AB27">
        <v>7</v>
      </c>
    </row>
    <row r="29" spans="1:29">
      <c r="A29" t="s">
        <v>144</v>
      </c>
      <c r="AC29" t="s">
        <v>145</v>
      </c>
    </row>
    <row r="30" spans="2:29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</row>
    <row r="31" spans="1:29">
      <c r="A31">
        <v>145</v>
      </c>
      <c r="B31" s="4">
        <f t="shared" ref="B31:B38" si="3">B20/1</f>
        <v>1</v>
      </c>
      <c r="C31" s="4">
        <f t="shared" ref="C31:C38" si="4">SUM(B20:C20)/2</f>
        <v>1</v>
      </c>
      <c r="D31" s="4">
        <f t="shared" ref="D31:D38" si="5">SUM(B20:D20)/3</f>
        <v>1</v>
      </c>
      <c r="E31" s="4">
        <f t="shared" ref="E31:E38" si="6">SUM(B20:E20)/4</f>
        <v>1</v>
      </c>
      <c r="F31" s="4">
        <f t="shared" ref="F31:F38" si="7">SUM(B20:F20)/5</f>
        <v>1</v>
      </c>
      <c r="G31" s="4">
        <f t="shared" ref="G31:G38" si="8">SUM(B20:G20)/6</f>
        <v>1.16666666666667</v>
      </c>
      <c r="H31" s="4">
        <f t="shared" ref="H31:H38" si="9">SUM(B20:H20)/7</f>
        <v>1.28571428571429</v>
      </c>
      <c r="I31" s="4">
        <f t="shared" ref="I31:I38" si="10">SUM(B20:I20)/8</f>
        <v>1.25</v>
      </c>
      <c r="J31" s="4">
        <f t="shared" ref="J31:J38" si="11">SUM(B20:J20)/9</f>
        <v>1.33333333333333</v>
      </c>
      <c r="K31" s="4">
        <f t="shared" ref="K31:K38" si="12">SUM(B20:K20)/10</f>
        <v>1.5</v>
      </c>
      <c r="L31" s="4">
        <f t="shared" ref="L31:L38" si="13">SUM(B20:L20)/11</f>
        <v>1.54545454545455</v>
      </c>
      <c r="M31" s="4">
        <f>SUM(B20:M20)/12</f>
        <v>1.5</v>
      </c>
      <c r="N31" s="4">
        <f>SUM(B20:N20)/13</f>
        <v>1.53846153846154</v>
      </c>
      <c r="O31" s="4">
        <f>SUM(B20:O20)/14</f>
        <v>1.57142857142857</v>
      </c>
      <c r="P31" s="4">
        <f>SUM(B20:P20)/15</f>
        <v>1.53333333333333</v>
      </c>
      <c r="Q31" s="4">
        <f>SUM(B20:Q20)/16</f>
        <v>1.5</v>
      </c>
      <c r="R31" s="4">
        <f>SUM(B20:R20)/17</f>
        <v>1.47058823529412</v>
      </c>
      <c r="S31" s="4">
        <f>SUM(B20:S20)/18</f>
        <v>1.44444444444444</v>
      </c>
      <c r="T31" s="4">
        <f>SUM(B20:T20)/19</f>
        <v>1.47368421052632</v>
      </c>
      <c r="U31" s="4">
        <f>SUM(B20:U20)/20</f>
        <v>1.45</v>
      </c>
      <c r="V31" s="4">
        <f>SUM(B20:V20)/21</f>
        <v>1.42857142857143</v>
      </c>
      <c r="W31" s="4">
        <f>SUM(B20:W20)/22</f>
        <v>1.45454545454545</v>
      </c>
      <c r="X31" s="4">
        <f>SUM(B20:X20)/23</f>
        <v>1.47826086956522</v>
      </c>
      <c r="Y31" s="4">
        <f>SUM(B20:Y20)/24</f>
        <v>1.5</v>
      </c>
      <c r="Z31" s="4">
        <f>SUM(B20:Z20)/25</f>
        <v>1.56</v>
      </c>
      <c r="AA31" s="4">
        <f>SUM(B20:AA20)/26</f>
        <v>1.53846153846154</v>
      </c>
      <c r="AB31" s="4">
        <f>SUM(B20:AB20)/27</f>
        <v>1.55555555555556</v>
      </c>
      <c r="AC31" s="4">
        <f>B31-AB31</f>
        <v>-0.555555555555556</v>
      </c>
    </row>
    <row r="32" spans="1:29">
      <c r="A32">
        <v>146</v>
      </c>
      <c r="B32" s="4">
        <f t="shared" si="3"/>
        <v>3</v>
      </c>
      <c r="C32" s="4">
        <f t="shared" si="4"/>
        <v>3</v>
      </c>
      <c r="D32" s="4">
        <f t="shared" si="5"/>
        <v>2.66666666666667</v>
      </c>
      <c r="E32" s="4">
        <f t="shared" si="6"/>
        <v>2.75</v>
      </c>
      <c r="F32" s="4">
        <f t="shared" si="7"/>
        <v>2.6</v>
      </c>
      <c r="G32" s="4">
        <f t="shared" si="8"/>
        <v>2.33333333333333</v>
      </c>
      <c r="H32" s="4">
        <f t="shared" si="9"/>
        <v>2.42857142857143</v>
      </c>
      <c r="I32" s="4">
        <f t="shared" si="10"/>
        <v>2.375</v>
      </c>
      <c r="J32" s="4">
        <f t="shared" si="11"/>
        <v>2.22222222222222</v>
      </c>
      <c r="K32" s="4">
        <f t="shared" si="12"/>
        <v>2.2</v>
      </c>
      <c r="L32" s="4">
        <f t="shared" si="13"/>
        <v>2.27272727272727</v>
      </c>
      <c r="M32" s="4">
        <f t="shared" ref="M32:M38" si="14">SUM(B21:M21)/12</f>
        <v>2.33333333333333</v>
      </c>
      <c r="N32" s="4">
        <f t="shared" ref="N32:N38" si="15">SUM(B21:N21)/13</f>
        <v>2.38461538461538</v>
      </c>
      <c r="O32" s="4">
        <f t="shared" ref="O32:O38" si="16">SUM(B21:O21)/14</f>
        <v>2.42857142857143</v>
      </c>
      <c r="P32" s="4">
        <f t="shared" ref="P32:P38" si="17">SUM(B21:P21)/15</f>
        <v>2.46666666666667</v>
      </c>
      <c r="Q32" s="4">
        <f t="shared" ref="Q32:Q38" si="18">SUM(B21:Q21)/16</f>
        <v>2.5</v>
      </c>
      <c r="R32" s="4">
        <f t="shared" ref="R32:R38" si="19">SUM(B21:R21)/17</f>
        <v>2.52941176470588</v>
      </c>
      <c r="S32" s="4">
        <f t="shared" ref="S32:S38" si="20">SUM(B21:S21)/18</f>
        <v>2.55555555555556</v>
      </c>
      <c r="T32" s="4">
        <f t="shared" ref="T32:T38" si="21">SUM(B21:T21)/19</f>
        <v>2.57894736842105</v>
      </c>
      <c r="U32" s="4">
        <f t="shared" ref="U32:U38" si="22">SUM(B21:U21)/20</f>
        <v>2.6</v>
      </c>
      <c r="V32" s="4">
        <f t="shared" ref="V32:V38" si="23">SUM(B21:V21)/21</f>
        <v>2.66666666666667</v>
      </c>
      <c r="W32" s="4">
        <f>SUM(B21:W21)/22</f>
        <v>2.72727272727273</v>
      </c>
      <c r="X32" s="4">
        <f t="shared" ref="X32:X38" si="24">SUM(B21:X21)/23</f>
        <v>2.73913043478261</v>
      </c>
      <c r="Y32" s="4">
        <f t="shared" ref="Y32:Y38" si="25">SUM(B21:Y21)/24</f>
        <v>2.75</v>
      </c>
      <c r="Z32" s="4">
        <f t="shared" ref="Z32:Z38" si="26">SUM(B21:Z21)/25</f>
        <v>2.72</v>
      </c>
      <c r="AA32" s="4">
        <f t="shared" ref="AA32:AA38" si="27">SUM(B21:AA21)/26</f>
        <v>2.73076923076923</v>
      </c>
      <c r="AB32" s="4">
        <f t="shared" ref="AB32:AB38" si="28">SUM(B21:AB21)/27</f>
        <v>2.77777777777778</v>
      </c>
      <c r="AC32" s="4">
        <f t="shared" ref="AC32:AC38" si="29">B32-AB32</f>
        <v>0.222222222222222</v>
      </c>
    </row>
    <row r="33" spans="1:29">
      <c r="A33">
        <v>147</v>
      </c>
      <c r="B33" s="4">
        <f t="shared" si="3"/>
        <v>8</v>
      </c>
      <c r="C33" s="4">
        <f t="shared" si="4"/>
        <v>8</v>
      </c>
      <c r="D33" s="4">
        <f t="shared" si="5"/>
        <v>8</v>
      </c>
      <c r="E33" s="4">
        <f t="shared" si="6"/>
        <v>8</v>
      </c>
      <c r="F33" s="4">
        <f t="shared" si="7"/>
        <v>8</v>
      </c>
      <c r="G33" s="4">
        <f t="shared" si="8"/>
        <v>8</v>
      </c>
      <c r="H33" s="4">
        <f t="shared" si="9"/>
        <v>8</v>
      </c>
      <c r="I33" s="4">
        <f t="shared" si="10"/>
        <v>8</v>
      </c>
      <c r="J33" s="4">
        <f t="shared" si="11"/>
        <v>8</v>
      </c>
      <c r="K33" s="4">
        <f t="shared" si="12"/>
        <v>8</v>
      </c>
      <c r="L33" s="4">
        <f t="shared" si="13"/>
        <v>8</v>
      </c>
      <c r="M33" s="4">
        <f t="shared" si="14"/>
        <v>8</v>
      </c>
      <c r="N33" s="4">
        <f t="shared" si="15"/>
        <v>8</v>
      </c>
      <c r="O33" s="4">
        <f t="shared" si="16"/>
        <v>8</v>
      </c>
      <c r="P33" s="4">
        <f t="shared" si="17"/>
        <v>8</v>
      </c>
      <c r="Q33" s="4">
        <f t="shared" si="18"/>
        <v>8</v>
      </c>
      <c r="R33" s="4">
        <f t="shared" si="19"/>
        <v>8</v>
      </c>
      <c r="S33" s="4">
        <f t="shared" si="20"/>
        <v>8</v>
      </c>
      <c r="T33" s="4">
        <f t="shared" si="21"/>
        <v>8</v>
      </c>
      <c r="U33" s="4">
        <f t="shared" si="22"/>
        <v>8</v>
      </c>
      <c r="V33" s="4">
        <f t="shared" si="23"/>
        <v>8</v>
      </c>
      <c r="W33" s="4">
        <f>SUM(B22:W22)/22</f>
        <v>7.95454545454545</v>
      </c>
      <c r="X33" s="4">
        <f t="shared" si="24"/>
        <v>7.91304347826087</v>
      </c>
      <c r="Y33" s="4">
        <f t="shared" si="25"/>
        <v>7.91666666666667</v>
      </c>
      <c r="Z33" s="4">
        <f t="shared" si="26"/>
        <v>7.92</v>
      </c>
      <c r="AA33" s="4">
        <f t="shared" si="27"/>
        <v>7.92307692307692</v>
      </c>
      <c r="AB33" s="4">
        <f t="shared" si="28"/>
        <v>7.92592592592593</v>
      </c>
      <c r="AC33" s="4">
        <f t="shared" si="29"/>
        <v>0.0740740740740744</v>
      </c>
    </row>
    <row r="34" spans="1:29">
      <c r="A34">
        <v>148</v>
      </c>
      <c r="B34" s="4">
        <f t="shared" si="3"/>
        <v>2</v>
      </c>
      <c r="C34" s="4">
        <f t="shared" si="4"/>
        <v>2</v>
      </c>
      <c r="D34" s="4">
        <f t="shared" si="5"/>
        <v>2.33333333333333</v>
      </c>
      <c r="E34" s="4">
        <f t="shared" si="6"/>
        <v>2.25</v>
      </c>
      <c r="F34" s="4">
        <f t="shared" si="7"/>
        <v>2.4</v>
      </c>
      <c r="G34" s="4">
        <f t="shared" si="8"/>
        <v>2.5</v>
      </c>
      <c r="H34" s="4">
        <f t="shared" si="9"/>
        <v>2.28571428571429</v>
      </c>
      <c r="I34" s="4">
        <f t="shared" si="10"/>
        <v>2.375</v>
      </c>
      <c r="J34" s="4">
        <f t="shared" si="11"/>
        <v>2.44444444444444</v>
      </c>
      <c r="K34" s="4">
        <f t="shared" si="12"/>
        <v>2.3</v>
      </c>
      <c r="L34" s="4">
        <f t="shared" si="13"/>
        <v>2.18181818181818</v>
      </c>
      <c r="M34" s="4">
        <f t="shared" si="14"/>
        <v>2.16666666666667</v>
      </c>
      <c r="N34" s="4">
        <f t="shared" si="15"/>
        <v>2.07692307692308</v>
      </c>
      <c r="O34" s="4">
        <f t="shared" si="16"/>
        <v>2</v>
      </c>
      <c r="P34" s="4">
        <f t="shared" si="17"/>
        <v>2</v>
      </c>
      <c r="Q34" s="4">
        <f t="shared" si="18"/>
        <v>2</v>
      </c>
      <c r="R34" s="4">
        <f t="shared" si="19"/>
        <v>2</v>
      </c>
      <c r="S34" s="4">
        <f t="shared" si="20"/>
        <v>2</v>
      </c>
      <c r="T34" s="4">
        <f t="shared" si="21"/>
        <v>1.94736842105263</v>
      </c>
      <c r="U34" s="4">
        <f t="shared" si="22"/>
        <v>1.95</v>
      </c>
      <c r="V34" s="4">
        <f t="shared" si="23"/>
        <v>1.95238095238095</v>
      </c>
      <c r="W34" s="4">
        <f>SUM(B23:W23)/22</f>
        <v>1.90909090909091</v>
      </c>
      <c r="X34" s="4">
        <f t="shared" si="24"/>
        <v>1.8695652173913</v>
      </c>
      <c r="Y34" s="4">
        <f t="shared" si="25"/>
        <v>1.83333333333333</v>
      </c>
      <c r="Z34" s="4">
        <f t="shared" si="26"/>
        <v>1.8</v>
      </c>
      <c r="AA34" s="4">
        <f t="shared" si="27"/>
        <v>1.80769230769231</v>
      </c>
      <c r="AB34" s="4">
        <f t="shared" si="28"/>
        <v>1.77777777777778</v>
      </c>
      <c r="AC34" s="4">
        <f t="shared" si="29"/>
        <v>0.222222222222222</v>
      </c>
    </row>
    <row r="35" spans="1:29">
      <c r="A35">
        <v>149</v>
      </c>
      <c r="B35" s="4">
        <f t="shared" si="3"/>
        <v>4</v>
      </c>
      <c r="C35" s="4">
        <f t="shared" si="4"/>
        <v>4.5</v>
      </c>
      <c r="D35" s="4">
        <f t="shared" si="5"/>
        <v>4.66666666666667</v>
      </c>
      <c r="E35" s="4">
        <f t="shared" si="6"/>
        <v>5</v>
      </c>
      <c r="F35" s="4">
        <f t="shared" si="7"/>
        <v>5.4</v>
      </c>
      <c r="G35" s="4">
        <f t="shared" si="8"/>
        <v>5.5</v>
      </c>
      <c r="H35" s="4">
        <f t="shared" si="9"/>
        <v>5.71428571428571</v>
      </c>
      <c r="I35" s="4">
        <f t="shared" si="10"/>
        <v>5.875</v>
      </c>
      <c r="J35" s="4">
        <f t="shared" si="11"/>
        <v>6</v>
      </c>
      <c r="K35" s="4">
        <f t="shared" si="12"/>
        <v>6</v>
      </c>
      <c r="L35" s="4">
        <f t="shared" si="13"/>
        <v>6.09090909090909</v>
      </c>
      <c r="M35" s="4">
        <f t="shared" si="14"/>
        <v>6</v>
      </c>
      <c r="N35" s="4">
        <f t="shared" si="15"/>
        <v>6.07692307692308</v>
      </c>
      <c r="O35" s="4">
        <f t="shared" si="16"/>
        <v>6.14285714285714</v>
      </c>
      <c r="P35" s="4">
        <f t="shared" si="17"/>
        <v>6.2</v>
      </c>
      <c r="Q35" s="4">
        <f t="shared" si="18"/>
        <v>6.25</v>
      </c>
      <c r="R35" s="4">
        <f t="shared" si="19"/>
        <v>6.23529411764706</v>
      </c>
      <c r="S35" s="4">
        <f t="shared" si="20"/>
        <v>6.22222222222222</v>
      </c>
      <c r="T35" s="4">
        <f t="shared" si="21"/>
        <v>6.26315789473684</v>
      </c>
      <c r="U35" s="4">
        <f t="shared" si="22"/>
        <v>6.3</v>
      </c>
      <c r="V35" s="4">
        <f t="shared" si="23"/>
        <v>6.33333333333333</v>
      </c>
      <c r="W35" s="4">
        <f t="shared" ref="W32:W38" si="30">SUM(B24:W24)/22</f>
        <v>6.40909090909091</v>
      </c>
      <c r="X35" s="4">
        <f t="shared" si="24"/>
        <v>6.47826086956522</v>
      </c>
      <c r="Y35" s="4">
        <f t="shared" si="25"/>
        <v>6.5</v>
      </c>
      <c r="Z35" s="4">
        <f t="shared" si="26"/>
        <v>6.44</v>
      </c>
      <c r="AA35" s="4">
        <f t="shared" si="27"/>
        <v>6.42307692307692</v>
      </c>
      <c r="AB35" s="4">
        <f t="shared" si="28"/>
        <v>6.37037037037037</v>
      </c>
      <c r="AC35" s="4">
        <f t="shared" si="29"/>
        <v>-2.37037037037037</v>
      </c>
    </row>
    <row r="36" spans="1:29">
      <c r="A36">
        <v>150</v>
      </c>
      <c r="B36" s="4">
        <f t="shared" si="3"/>
        <v>6</v>
      </c>
      <c r="C36" s="4">
        <f t="shared" si="4"/>
        <v>6</v>
      </c>
      <c r="D36" s="4">
        <f t="shared" si="5"/>
        <v>6.33333333333333</v>
      </c>
      <c r="E36" s="4">
        <f t="shared" si="6"/>
        <v>6</v>
      </c>
      <c r="F36" s="4">
        <f t="shared" si="7"/>
        <v>5.8</v>
      </c>
      <c r="G36" s="4">
        <f t="shared" si="8"/>
        <v>5.66666666666667</v>
      </c>
      <c r="H36" s="4">
        <f t="shared" si="9"/>
        <v>5.42857142857143</v>
      </c>
      <c r="I36" s="4">
        <f t="shared" si="10"/>
        <v>5.375</v>
      </c>
      <c r="J36" s="4">
        <f t="shared" si="11"/>
        <v>5.33333333333333</v>
      </c>
      <c r="K36" s="4">
        <f t="shared" si="12"/>
        <v>5.5</v>
      </c>
      <c r="L36" s="4">
        <f t="shared" si="13"/>
        <v>5.36363636363636</v>
      </c>
      <c r="M36" s="4">
        <f t="shared" si="14"/>
        <v>5.5</v>
      </c>
      <c r="N36" s="4">
        <f t="shared" si="15"/>
        <v>5.46153846153846</v>
      </c>
      <c r="O36" s="4">
        <f t="shared" si="16"/>
        <v>5.5</v>
      </c>
      <c r="P36" s="4">
        <f t="shared" si="17"/>
        <v>5.53333333333333</v>
      </c>
      <c r="Q36" s="4">
        <f t="shared" si="18"/>
        <v>5.5625</v>
      </c>
      <c r="R36" s="4">
        <f t="shared" si="19"/>
        <v>5.47058823529412</v>
      </c>
      <c r="S36" s="4">
        <f t="shared" si="20"/>
        <v>5.55555555555556</v>
      </c>
      <c r="T36" s="4">
        <f t="shared" si="21"/>
        <v>5.52631578947368</v>
      </c>
      <c r="U36" s="4">
        <f t="shared" si="22"/>
        <v>5.55</v>
      </c>
      <c r="V36" s="4">
        <f t="shared" si="23"/>
        <v>5.52380952380952</v>
      </c>
      <c r="W36" s="4">
        <f t="shared" si="30"/>
        <v>5.5</v>
      </c>
      <c r="X36" s="4">
        <f t="shared" si="24"/>
        <v>5.43478260869565</v>
      </c>
      <c r="Y36" s="4">
        <f t="shared" si="25"/>
        <v>5.45833333333333</v>
      </c>
      <c r="Z36" s="4">
        <f t="shared" si="26"/>
        <v>5.48</v>
      </c>
      <c r="AA36" s="4">
        <f t="shared" si="27"/>
        <v>5.53846153846154</v>
      </c>
      <c r="AB36" s="4">
        <f t="shared" si="28"/>
        <v>5.55555555555556</v>
      </c>
      <c r="AC36" s="4">
        <f t="shared" si="29"/>
        <v>0.444444444444445</v>
      </c>
    </row>
    <row r="37" spans="1:29">
      <c r="A37">
        <v>151</v>
      </c>
      <c r="B37" s="4">
        <f t="shared" si="3"/>
        <v>5</v>
      </c>
      <c r="C37" s="4">
        <f t="shared" si="4"/>
        <v>4.5</v>
      </c>
      <c r="D37" s="4">
        <f t="shared" si="5"/>
        <v>4.33333333333333</v>
      </c>
      <c r="E37" s="4">
        <f t="shared" si="6"/>
        <v>4.25</v>
      </c>
      <c r="F37" s="4">
        <f t="shared" si="7"/>
        <v>4.2</v>
      </c>
      <c r="G37" s="4">
        <f t="shared" si="8"/>
        <v>4.16666666666667</v>
      </c>
      <c r="H37" s="4">
        <f t="shared" si="9"/>
        <v>4.28571428571429</v>
      </c>
      <c r="I37" s="4">
        <f t="shared" si="10"/>
        <v>4.25</v>
      </c>
      <c r="J37" s="4">
        <f t="shared" si="11"/>
        <v>4.44444444444444</v>
      </c>
      <c r="K37" s="4">
        <f t="shared" si="12"/>
        <v>4.4</v>
      </c>
      <c r="L37" s="4">
        <f t="shared" si="13"/>
        <v>4.45454545454545</v>
      </c>
      <c r="M37" s="4">
        <f t="shared" si="14"/>
        <v>4.41666666666667</v>
      </c>
      <c r="N37" s="4">
        <f t="shared" si="15"/>
        <v>4.38461538461539</v>
      </c>
      <c r="O37" s="4">
        <f t="shared" si="16"/>
        <v>4.42857142857143</v>
      </c>
      <c r="P37" s="4">
        <f t="shared" si="17"/>
        <v>4.4</v>
      </c>
      <c r="Q37" s="4">
        <f t="shared" si="18"/>
        <v>4.375</v>
      </c>
      <c r="R37" s="4">
        <f t="shared" si="19"/>
        <v>4.41176470588235</v>
      </c>
      <c r="S37" s="4">
        <f t="shared" si="20"/>
        <v>4.38888888888889</v>
      </c>
      <c r="T37" s="4">
        <f t="shared" si="21"/>
        <v>4.36842105263158</v>
      </c>
      <c r="U37" s="4">
        <f t="shared" si="22"/>
        <v>4.4</v>
      </c>
      <c r="V37" s="4">
        <f t="shared" si="23"/>
        <v>4.33333333333333</v>
      </c>
      <c r="W37" s="4">
        <f t="shared" si="30"/>
        <v>4.27272727272727</v>
      </c>
      <c r="X37" s="4">
        <f t="shared" si="24"/>
        <v>4.34782608695652</v>
      </c>
      <c r="Y37" s="4">
        <f t="shared" si="25"/>
        <v>4.375</v>
      </c>
      <c r="Z37" s="4">
        <f t="shared" si="26"/>
        <v>4.36</v>
      </c>
      <c r="AA37" s="4">
        <f t="shared" si="27"/>
        <v>4.38461538461539</v>
      </c>
      <c r="AB37" s="4">
        <f t="shared" si="28"/>
        <v>4.33333333333333</v>
      </c>
      <c r="AC37" s="4">
        <f t="shared" si="29"/>
        <v>0.666666666666667</v>
      </c>
    </row>
    <row r="38" spans="1:29">
      <c r="A38">
        <v>152</v>
      </c>
      <c r="B38" s="4">
        <f t="shared" si="3"/>
        <v>7</v>
      </c>
      <c r="C38" s="4">
        <f t="shared" si="4"/>
        <v>7</v>
      </c>
      <c r="D38" s="4">
        <f t="shared" si="5"/>
        <v>6.66666666666667</v>
      </c>
      <c r="E38" s="4">
        <f t="shared" si="6"/>
        <v>6.75</v>
      </c>
      <c r="F38" s="4">
        <f t="shared" si="7"/>
        <v>6.6</v>
      </c>
      <c r="G38" s="4">
        <f t="shared" si="8"/>
        <v>6.66666666666667</v>
      </c>
      <c r="H38" s="4">
        <f t="shared" si="9"/>
        <v>6.57142857142857</v>
      </c>
      <c r="I38" s="4">
        <f t="shared" si="10"/>
        <v>6.5</v>
      </c>
      <c r="J38" s="4">
        <f t="shared" si="11"/>
        <v>6.22222222222222</v>
      </c>
      <c r="K38" s="4">
        <f t="shared" si="12"/>
        <v>6.1</v>
      </c>
      <c r="L38" s="4">
        <f t="shared" si="13"/>
        <v>6.09090909090909</v>
      </c>
      <c r="M38" s="4">
        <f t="shared" si="14"/>
        <v>6.08333333333333</v>
      </c>
      <c r="N38" s="4">
        <f t="shared" si="15"/>
        <v>6.07692307692308</v>
      </c>
      <c r="O38" s="4">
        <f t="shared" si="16"/>
        <v>5.92857142857143</v>
      </c>
      <c r="P38" s="4">
        <f t="shared" si="17"/>
        <v>5.86666666666667</v>
      </c>
      <c r="Q38" s="4">
        <f t="shared" si="18"/>
        <v>5.8125</v>
      </c>
      <c r="R38" s="4">
        <f t="shared" si="19"/>
        <v>5.88235294117647</v>
      </c>
      <c r="S38" s="4">
        <f t="shared" si="20"/>
        <v>5.83333333333333</v>
      </c>
      <c r="T38" s="4">
        <f t="shared" si="21"/>
        <v>5.84210526315789</v>
      </c>
      <c r="U38" s="4">
        <f t="shared" si="22"/>
        <v>5.75</v>
      </c>
      <c r="V38" s="4">
        <f t="shared" si="23"/>
        <v>5.76190476190476</v>
      </c>
      <c r="W38" s="4">
        <f t="shared" si="30"/>
        <v>5.77272727272727</v>
      </c>
      <c r="X38" s="4">
        <f t="shared" si="24"/>
        <v>5.73913043478261</v>
      </c>
      <c r="Y38" s="4">
        <f t="shared" si="25"/>
        <v>5.66666666666667</v>
      </c>
      <c r="Z38" s="4">
        <f t="shared" si="26"/>
        <v>5.72</v>
      </c>
      <c r="AA38" s="4">
        <f t="shared" si="27"/>
        <v>5.65384615384615</v>
      </c>
      <c r="AB38" s="4">
        <f t="shared" si="28"/>
        <v>5.7037037037037</v>
      </c>
      <c r="AC38" s="4">
        <f t="shared" si="29"/>
        <v>1.2962962962963</v>
      </c>
    </row>
  </sheetData>
  <pageMargins left="0.7" right="0.7" top="0.75" bottom="0.75" header="0.3" footer="0.3"/>
  <pageSetup paperSize="9" orientation="portrait"/>
  <headerFooter/>
  <ignoredErrors>
    <ignoredError sqref="N31:AB38 M31:M39 C31:L38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19星域战力标</vt:lpstr>
      <vt:lpstr>19星域异界币统计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2025-09-24T05:31:19Z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89F7C890237F45E18FF6F4FBF1CDB90B_12</vt:lpwstr>
  </property>
</Properties>
</file>