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trlProps/ctrlProp1.xml" ContentType="application/vnd.ms-excel.controlproperties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licers/slicer1.xml" ContentType="application/vnd.ms-excel.slicer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dym\Downloads\"/>
    </mc:Choice>
  </mc:AlternateContent>
  <xr:revisionPtr revIDLastSave="0" documentId="13_ncr:1_{8FF6BB2B-5FA9-492A-9B4A-8742E781DFD5}" xr6:coauthVersionLast="47" xr6:coauthVersionMax="47" xr10:uidLastSave="{00000000-0000-0000-0000-000000000000}"/>
  <bookViews>
    <workbookView xWindow="-110" yWindow="370" windowWidth="19420" windowHeight="11740" firstSheet="6" activeTab="12" xr2:uid="{00000000-000D-0000-FFFF-FFFF00000000}"/>
  </bookViews>
  <sheets>
    <sheet name="Лепесткова" sheetId="7" r:id="rId1"/>
    <sheet name="Пропуски" sheetId="1" r:id="rId2"/>
    <sheet name="Пропуски Торнадо" sheetId="5" r:id="rId3"/>
    <sheet name="Біоритми" sheetId="4" r:id="rId4"/>
    <sheet name="план-факт" sheetId="2" r:id="rId5"/>
    <sheet name="Ганта графік виконання проекту" sheetId="3" r:id="rId6"/>
    <sheet name="Дві осі" sheetId="8" r:id="rId7"/>
    <sheet name="Поверхня" sheetId="9" r:id="rId8"/>
    <sheet name="Інтерактивна діаграма" sheetId="6" r:id="rId9"/>
    <sheet name="Аркуш4" sheetId="13" state="hidden" r:id="rId10"/>
    <sheet name="маска" sheetId="10" r:id="rId11"/>
    <sheet name="водоспад" sheetId="11" r:id="rId12"/>
    <sheet name="графік з картою" sheetId="12" r:id="rId13"/>
  </sheets>
  <definedNames>
    <definedName name="Срез_Год">#N/A</definedName>
    <definedName name="Срез_Показатель">#N/A</definedName>
  </definedNames>
  <calcPr calcId="191029"/>
  <pivotCaches>
    <pivotCache cacheId="0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2" l="1"/>
  <c r="F4" i="12"/>
  <c r="F5" i="12"/>
  <c r="F6" i="12"/>
  <c r="F7" i="12"/>
  <c r="F8" i="12"/>
  <c r="F9" i="12"/>
  <c r="F10" i="12"/>
  <c r="B17" i="4"/>
  <c r="B1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5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6" i="4"/>
  <c r="F5" i="4"/>
  <c r="E7" i="4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6" i="4"/>
  <c r="F5" i="1"/>
  <c r="F6" i="1"/>
  <c r="F7" i="1"/>
  <c r="F8" i="1"/>
  <c r="F9" i="1"/>
  <c r="F10" i="1"/>
  <c r="F11" i="1"/>
  <c r="F4" i="1"/>
  <c r="C4" i="11"/>
  <c r="C5" i="11"/>
  <c r="C6" i="11"/>
  <c r="C7" i="11"/>
  <c r="C8" i="11"/>
  <c r="C9" i="11"/>
  <c r="C10" i="11"/>
  <c r="C11" i="11"/>
  <c r="C12" i="11"/>
  <c r="C13" i="11"/>
  <c r="C3" i="11"/>
  <c r="E3" i="11"/>
  <c r="E4" i="11"/>
  <c r="E5" i="11"/>
  <c r="E6" i="11"/>
  <c r="E7" i="11"/>
  <c r="E8" i="11"/>
  <c r="E9" i="11"/>
  <c r="E10" i="11"/>
  <c r="E11" i="11"/>
  <c r="E12" i="11"/>
  <c r="E13" i="11"/>
  <c r="D4" i="11"/>
  <c r="D5" i="11"/>
  <c r="D6" i="11"/>
  <c r="D7" i="11"/>
  <c r="D8" i="11"/>
  <c r="D9" i="11"/>
  <c r="D10" i="11"/>
  <c r="D11" i="11"/>
  <c r="D12" i="11"/>
  <c r="D13" i="11"/>
  <c r="D3" i="11"/>
  <c r="K9" i="10"/>
  <c r="K10" i="10"/>
  <c r="K11" i="10"/>
  <c r="K12" i="10"/>
  <c r="K8" i="10"/>
  <c r="J9" i="10"/>
  <c r="J10" i="10"/>
  <c r="J11" i="10"/>
  <c r="J12" i="10"/>
  <c r="J8" i="10"/>
  <c r="I17" i="10"/>
  <c r="I18" i="10"/>
  <c r="I19" i="10"/>
  <c r="I20" i="10"/>
  <c r="I16" i="10"/>
  <c r="H17" i="10"/>
  <c r="H18" i="10"/>
  <c r="H19" i="10"/>
  <c r="H20" i="10"/>
  <c r="H16" i="10"/>
  <c r="G20" i="10"/>
  <c r="G17" i="10"/>
  <c r="G18" i="10"/>
  <c r="G19" i="10"/>
  <c r="G16" i="10"/>
  <c r="F9" i="10"/>
  <c r="F10" i="10"/>
  <c r="F11" i="10"/>
  <c r="F12" i="10"/>
  <c r="F8" i="10"/>
  <c r="E11" i="10"/>
  <c r="E12" i="10"/>
  <c r="E13" i="10"/>
  <c r="E14" i="10"/>
  <c r="E15" i="10"/>
  <c r="E16" i="10"/>
  <c r="E17" i="10"/>
  <c r="E18" i="10"/>
  <c r="E10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" i="10"/>
  <c r="H5" i="6" l="1"/>
  <c r="H6" i="6"/>
  <c r="H7" i="6"/>
  <c r="H8" i="6"/>
  <c r="G5" i="6"/>
  <c r="G6" i="6"/>
  <c r="G7" i="6"/>
  <c r="G8" i="6"/>
  <c r="G4" i="6"/>
  <c r="H4" i="6"/>
  <c r="F5" i="6"/>
  <c r="F6" i="6"/>
  <c r="F7" i="6"/>
  <c r="F8" i="6"/>
  <c r="F4" i="6"/>
  <c r="B6" i="9" a="1"/>
  <c r="O6" i="9" s="1"/>
  <c r="E4" i="1"/>
  <c r="E5" i="1"/>
  <c r="E6" i="1"/>
  <c r="E7" i="1"/>
  <c r="E8" i="1"/>
  <c r="E9" i="1"/>
  <c r="E10" i="1"/>
  <c r="E3" i="1"/>
  <c r="D4" i="1"/>
  <c r="D5" i="1"/>
  <c r="D6" i="1"/>
  <c r="D7" i="1"/>
  <c r="D8" i="1"/>
  <c r="D9" i="1"/>
  <c r="D10" i="1"/>
  <c r="D3" i="1"/>
  <c r="C3" i="1"/>
  <c r="C4" i="1"/>
  <c r="C4" i="4"/>
  <c r="I21" i="9" l="1"/>
  <c r="K19" i="9"/>
  <c r="M17" i="9"/>
  <c r="G15" i="9"/>
  <c r="Q12" i="9"/>
  <c r="E10" i="9"/>
  <c r="D9" i="9"/>
  <c r="I6" i="9"/>
  <c r="H21" i="9"/>
  <c r="J19" i="9"/>
  <c r="L17" i="9"/>
  <c r="G16" i="9"/>
  <c r="Q13" i="9"/>
  <c r="K12" i="9"/>
  <c r="J11" i="9"/>
  <c r="D10" i="9"/>
  <c r="O8" i="9"/>
  <c r="N7" i="9"/>
  <c r="H6" i="9"/>
  <c r="F22" i="9"/>
  <c r="G21" i="9"/>
  <c r="H20" i="9"/>
  <c r="I19" i="9"/>
  <c r="J18" i="9"/>
  <c r="K17" i="9"/>
  <c r="F16" i="9"/>
  <c r="Q14" i="9"/>
  <c r="P13" i="9"/>
  <c r="J12" i="9"/>
  <c r="D11" i="9"/>
  <c r="C10" i="9"/>
  <c r="N8" i="9"/>
  <c r="H7" i="9"/>
  <c r="G6" i="9"/>
  <c r="Q22" i="9"/>
  <c r="R21" i="9"/>
  <c r="B21" i="9"/>
  <c r="C20" i="9"/>
  <c r="D19" i="9"/>
  <c r="E18" i="9"/>
  <c r="F17" i="9"/>
  <c r="E16" i="9"/>
  <c r="P14" i="9"/>
  <c r="J13" i="9"/>
  <c r="I12" i="9"/>
  <c r="C11" i="9"/>
  <c r="N9" i="9"/>
  <c r="M8" i="9"/>
  <c r="G7" i="9"/>
  <c r="P22" i="9"/>
  <c r="Q21" i="9"/>
  <c r="R20" i="9"/>
  <c r="B20" i="9"/>
  <c r="C19" i="9"/>
  <c r="D18" i="9"/>
  <c r="E17" i="9"/>
  <c r="P15" i="9"/>
  <c r="O14" i="9"/>
  <c r="I13" i="9"/>
  <c r="C12" i="9"/>
  <c r="B11" i="9"/>
  <c r="M9" i="9"/>
  <c r="G8" i="9"/>
  <c r="F7" i="9"/>
  <c r="Q6" i="9"/>
  <c r="H22" i="9"/>
  <c r="J20" i="9"/>
  <c r="L18" i="9"/>
  <c r="M16" i="9"/>
  <c r="R13" i="9"/>
  <c r="K11" i="9"/>
  <c r="O7" i="9"/>
  <c r="G22" i="9"/>
  <c r="I20" i="9"/>
  <c r="K18" i="9"/>
  <c r="F15" i="9"/>
  <c r="O22" i="9"/>
  <c r="P21" i="9"/>
  <c r="Q20" i="9"/>
  <c r="R19" i="9"/>
  <c r="B19" i="9"/>
  <c r="C18" i="9"/>
  <c r="D17" i="9"/>
  <c r="O15" i="9"/>
  <c r="I14" i="9"/>
  <c r="H13" i="9"/>
  <c r="B12" i="9"/>
  <c r="M10" i="9"/>
  <c r="L9" i="9"/>
  <c r="F8" i="9"/>
  <c r="N22" i="9"/>
  <c r="O21" i="9"/>
  <c r="P20" i="9"/>
  <c r="Q19" i="9"/>
  <c r="R18" i="9"/>
  <c r="B18" i="9"/>
  <c r="O16" i="9"/>
  <c r="N15" i="9"/>
  <c r="H14" i="9"/>
  <c r="B13" i="9"/>
  <c r="R11" i="9"/>
  <c r="L10" i="9"/>
  <c r="F9" i="9"/>
  <c r="E8" i="9"/>
  <c r="P6" i="9"/>
  <c r="I22" i="9"/>
  <c r="J21" i="9"/>
  <c r="K20" i="9"/>
  <c r="L19" i="9"/>
  <c r="M18" i="9"/>
  <c r="N17" i="9"/>
  <c r="N16" i="9"/>
  <c r="H15" i="9"/>
  <c r="G14" i="9"/>
  <c r="R12" i="9"/>
  <c r="L11" i="9"/>
  <c r="K10" i="9"/>
  <c r="E9" i="9"/>
  <c r="P7" i="9"/>
  <c r="B6" i="9"/>
  <c r="J6" i="9"/>
  <c r="R6" i="9"/>
  <c r="I7" i="9"/>
  <c r="Q7" i="9"/>
  <c r="H8" i="9"/>
  <c r="P8" i="9"/>
  <c r="G9" i="9"/>
  <c r="O9" i="9"/>
  <c r="F10" i="9"/>
  <c r="N10" i="9"/>
  <c r="E11" i="9"/>
  <c r="M11" i="9"/>
  <c r="D12" i="9"/>
  <c r="L12" i="9"/>
  <c r="C13" i="9"/>
  <c r="K13" i="9"/>
  <c r="B14" i="9"/>
  <c r="J14" i="9"/>
  <c r="R14" i="9"/>
  <c r="I15" i="9"/>
  <c r="Q15" i="9"/>
  <c r="H16" i="9"/>
  <c r="P16" i="9"/>
  <c r="G17" i="9"/>
  <c r="O17" i="9"/>
  <c r="F18" i="9"/>
  <c r="N18" i="9"/>
  <c r="E19" i="9"/>
  <c r="M19" i="9"/>
  <c r="D20" i="9"/>
  <c r="L20" i="9"/>
  <c r="C21" i="9"/>
  <c r="K21" i="9"/>
  <c r="B22" i="9"/>
  <c r="J22" i="9"/>
  <c r="R22" i="9"/>
  <c r="C6" i="9"/>
  <c r="K6" i="9"/>
  <c r="B7" i="9"/>
  <c r="J7" i="9"/>
  <c r="R7" i="9"/>
  <c r="I8" i="9"/>
  <c r="Q8" i="9"/>
  <c r="H9" i="9"/>
  <c r="P9" i="9"/>
  <c r="G10" i="9"/>
  <c r="O10" i="9"/>
  <c r="F11" i="9"/>
  <c r="N11" i="9"/>
  <c r="E12" i="9"/>
  <c r="M12" i="9"/>
  <c r="D13" i="9"/>
  <c r="L13" i="9"/>
  <c r="C14" i="9"/>
  <c r="K14" i="9"/>
  <c r="B15" i="9"/>
  <c r="J15" i="9"/>
  <c r="R15" i="9"/>
  <c r="I16" i="9"/>
  <c r="Q16" i="9"/>
  <c r="H17" i="9"/>
  <c r="P17" i="9"/>
  <c r="G18" i="9"/>
  <c r="O18" i="9"/>
  <c r="F19" i="9"/>
  <c r="N19" i="9"/>
  <c r="E20" i="9"/>
  <c r="M20" i="9"/>
  <c r="D21" i="9"/>
  <c r="L21" i="9"/>
  <c r="C22" i="9"/>
  <c r="K22" i="9"/>
  <c r="N6" i="9"/>
  <c r="M7" i="9"/>
  <c r="L8" i="9"/>
  <c r="K9" i="9"/>
  <c r="B10" i="9"/>
  <c r="R10" i="9"/>
  <c r="Q11" i="9"/>
  <c r="P12" i="9"/>
  <c r="O13" i="9"/>
  <c r="N14" i="9"/>
  <c r="M15" i="9"/>
  <c r="L16" i="9"/>
  <c r="D6" i="9"/>
  <c r="L6" i="9"/>
  <c r="C7" i="9"/>
  <c r="K7" i="9"/>
  <c r="B8" i="9"/>
  <c r="J8" i="9"/>
  <c r="R8" i="9"/>
  <c r="I9" i="9"/>
  <c r="Q9" i="9"/>
  <c r="H10" i="9"/>
  <c r="P10" i="9"/>
  <c r="G11" i="9"/>
  <c r="O11" i="9"/>
  <c r="F12" i="9"/>
  <c r="N12" i="9"/>
  <c r="E13" i="9"/>
  <c r="M13" i="9"/>
  <c r="D14" i="9"/>
  <c r="L14" i="9"/>
  <c r="C15" i="9"/>
  <c r="K15" i="9"/>
  <c r="B16" i="9"/>
  <c r="J16" i="9"/>
  <c r="R16" i="9"/>
  <c r="I17" i="9"/>
  <c r="Q17" i="9"/>
  <c r="H18" i="9"/>
  <c r="P18" i="9"/>
  <c r="G19" i="9"/>
  <c r="O19" i="9"/>
  <c r="F20" i="9"/>
  <c r="N20" i="9"/>
  <c r="E21" i="9"/>
  <c r="M21" i="9"/>
  <c r="D22" i="9"/>
  <c r="L22" i="9"/>
  <c r="E6" i="9"/>
  <c r="M6" i="9"/>
  <c r="D7" i="9"/>
  <c r="L7" i="9"/>
  <c r="C8" i="9"/>
  <c r="K8" i="9"/>
  <c r="B9" i="9"/>
  <c r="J9" i="9"/>
  <c r="R9" i="9"/>
  <c r="I10" i="9"/>
  <c r="Q10" i="9"/>
  <c r="H11" i="9"/>
  <c r="P11" i="9"/>
  <c r="G12" i="9"/>
  <c r="O12" i="9"/>
  <c r="F13" i="9"/>
  <c r="N13" i="9"/>
  <c r="E14" i="9"/>
  <c r="M14" i="9"/>
  <c r="D15" i="9"/>
  <c r="L15" i="9"/>
  <c r="C16" i="9"/>
  <c r="K16" i="9"/>
  <c r="B17" i="9"/>
  <c r="J17" i="9"/>
  <c r="R17" i="9"/>
  <c r="I18" i="9"/>
  <c r="Q18" i="9"/>
  <c r="H19" i="9"/>
  <c r="P19" i="9"/>
  <c r="G20" i="9"/>
  <c r="O20" i="9"/>
  <c r="F21" i="9"/>
  <c r="N21" i="9"/>
  <c r="E22" i="9"/>
  <c r="M22" i="9"/>
  <c r="F6" i="9"/>
  <c r="E7" i="9"/>
  <c r="D8" i="9"/>
  <c r="C9" i="9"/>
  <c r="J10" i="9"/>
  <c r="I11" i="9"/>
  <c r="H12" i="9"/>
  <c r="G13" i="9"/>
  <c r="F14" i="9"/>
  <c r="E15" i="9"/>
  <c r="D16" i="9"/>
  <c r="C17" i="9"/>
  <c r="F3" i="7"/>
  <c r="F4" i="7"/>
  <c r="F5" i="7"/>
  <c r="F6" i="7"/>
  <c r="F7" i="7"/>
  <c r="F8" i="7"/>
  <c r="F2" i="7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D4" i="2"/>
  <c r="D5" i="2"/>
  <c r="D6" i="2"/>
  <c r="D7" i="2"/>
  <c r="D8" i="2"/>
  <c r="D9" i="2"/>
  <c r="D10" i="2"/>
  <c r="D11" i="2"/>
  <c r="D12" i="2"/>
  <c r="D13" i="2"/>
  <c r="D14" i="2"/>
  <c r="D3" i="2"/>
  <c r="C5" i="1"/>
  <c r="C6" i="1"/>
  <c r="C7" i="1"/>
  <c r="C8" i="1"/>
  <c r="C9" i="1"/>
  <c r="C10" i="1"/>
  <c r="E5" i="4"/>
</calcChain>
</file>

<file path=xl/sharedStrings.xml><?xml version="1.0" encoding="utf-8"?>
<sst xmlns="http://schemas.openxmlformats.org/spreadsheetml/2006/main" count="353" uniqueCount="187">
  <si>
    <t>Розрахунок біоритмів людини на 30 днів</t>
  </si>
  <si>
    <t>Таблиця № 1</t>
  </si>
  <si>
    <t>Таблиця № 3</t>
  </si>
  <si>
    <t>Дата народженння</t>
  </si>
  <si>
    <t>Початкова дата</t>
  </si>
  <si>
    <t>№</t>
  </si>
  <si>
    <t>Дата розрахунку</t>
  </si>
  <si>
    <t>Кількість днів</t>
  </si>
  <si>
    <t>Інтелектуальний</t>
  </si>
  <si>
    <t>Фізичний</t>
  </si>
  <si>
    <t>Емоційний</t>
  </si>
  <si>
    <t>Оберіть значення</t>
  </si>
  <si>
    <t>Таблиця № 2</t>
  </si>
  <si>
    <t>Назва біоритму</t>
  </si>
  <si>
    <t>Фаза</t>
  </si>
  <si>
    <t>Картинки</t>
  </si>
  <si>
    <t>Показати картинки</t>
  </si>
  <si>
    <t>Таблиця № 4</t>
  </si>
  <si>
    <t>Аналіз</t>
  </si>
  <si>
    <t xml:space="preserve">Значення </t>
  </si>
  <si>
    <t>Найменший % інтелектуального</t>
  </si>
  <si>
    <t>Кількість днів з додатніми %  фізичного</t>
  </si>
  <si>
    <t>Дата найвищого % емоційного ритму</t>
  </si>
  <si>
    <r>
      <t>1.</t>
    </r>
    <r>
      <rPr>
        <sz val="7"/>
        <color rgb="FF000000"/>
        <rFont val="Times New Roman"/>
        <family val="1"/>
        <charset val="204"/>
      </rPr>
      <t xml:space="preserve">       </t>
    </r>
    <r>
      <rPr>
        <sz val="14"/>
        <color rgb="FF000000"/>
        <rFont val="Times New Roman"/>
        <family val="1"/>
        <charset val="204"/>
      </rPr>
      <t>Заповніть четверте, п'яте та шосте поля таблиці № 3</t>
    </r>
  </si>
  <si>
    <t xml:space="preserve"> за формулою:</t>
  </si>
  <si>
    <t xml:space="preserve">де  t - кількість днів, що минули з дати народження до поточного моменту,  P - фаза відповідного біоритму з таблиці №2. Результат повинен бути в процентній формі з трьома знаками після коми.  </t>
  </si>
  <si>
    <t>група</t>
  </si>
  <si>
    <t>пропуски</t>
  </si>
  <si>
    <t>пі181</t>
  </si>
  <si>
    <t>пі182</t>
  </si>
  <si>
    <t>пі171</t>
  </si>
  <si>
    <t>пі172</t>
  </si>
  <si>
    <t>пі161</t>
  </si>
  <si>
    <t>пі162</t>
  </si>
  <si>
    <t>пі151</t>
  </si>
  <si>
    <t>пі152</t>
  </si>
  <si>
    <t>пподсветка</t>
  </si>
  <si>
    <t xml:space="preserve">на 3 бала </t>
  </si>
  <si>
    <t>підсвітити групу в якій найменше годин пропусків</t>
  </si>
  <si>
    <t xml:space="preserve">на 4 бала </t>
  </si>
  <si>
    <t>вище середнього</t>
  </si>
  <si>
    <t>на 5 балів</t>
  </si>
  <si>
    <t>топ-3</t>
  </si>
  <si>
    <t>січень</t>
  </si>
  <si>
    <t>лютий</t>
  </si>
  <si>
    <t>березень</t>
  </si>
  <si>
    <t>квітень</t>
  </si>
  <si>
    <t>травень</t>
  </si>
  <si>
    <t>червень</t>
  </si>
  <si>
    <t>липень</t>
  </si>
  <si>
    <t>серпень</t>
  </si>
  <si>
    <t>вересень</t>
  </si>
  <si>
    <t>жовтень</t>
  </si>
  <si>
    <t>листопад</t>
  </si>
  <si>
    <t>грудень</t>
  </si>
  <si>
    <t>план</t>
  </si>
  <si>
    <t>факт</t>
  </si>
  <si>
    <t>різниця</t>
  </si>
  <si>
    <t>без поважних</t>
  </si>
  <si>
    <t xml:space="preserve">Пропуски відділення ПІ </t>
  </si>
  <si>
    <t>етап проекту</t>
  </si>
  <si>
    <t>початок проекту</t>
  </si>
  <si>
    <t>тривалість</t>
  </si>
  <si>
    <t>розробка модуля 1</t>
  </si>
  <si>
    <t>розробка модуля 2</t>
  </si>
  <si>
    <t>розробка модуля 3</t>
  </si>
  <si>
    <t>аналіз даних</t>
  </si>
  <si>
    <t>звіт</t>
  </si>
  <si>
    <t>впровадження</t>
  </si>
  <si>
    <t>підсумки</t>
  </si>
  <si>
    <t>Етапи курсового проектування</t>
  </si>
  <si>
    <t>видача тем</t>
  </si>
  <si>
    <t>Вивчення постановки завдання</t>
  </si>
  <si>
    <t>Розробка математичної моделі</t>
  </si>
  <si>
    <t>введеня даних тестових наборів</t>
  </si>
  <si>
    <t>складання алгоритму</t>
  </si>
  <si>
    <t>захист</t>
  </si>
  <si>
    <t>Країна</t>
  </si>
  <si>
    <t>Площа</t>
  </si>
  <si>
    <t>Франція</t>
  </si>
  <si>
    <t>Великобританія</t>
  </si>
  <si>
    <t>Ірландія</t>
  </si>
  <si>
    <t>Нідерланди</t>
  </si>
  <si>
    <t>Бельгія</t>
  </si>
  <si>
    <t>Швейцарія</t>
  </si>
  <si>
    <t>Австрія</t>
  </si>
  <si>
    <t>Данія</t>
  </si>
  <si>
    <t>Норвегія</t>
  </si>
  <si>
    <t>Швеція</t>
  </si>
  <si>
    <t>Фінляндія</t>
  </si>
  <si>
    <t>Естонія</t>
  </si>
  <si>
    <t>Литва</t>
  </si>
  <si>
    <t>Польща</t>
  </si>
  <si>
    <t>Чехія</t>
  </si>
  <si>
    <t>Угорщина</t>
  </si>
  <si>
    <t>Румунія</t>
  </si>
  <si>
    <t>Болгарія</t>
  </si>
  <si>
    <t>Югославія</t>
  </si>
  <si>
    <t>Ховатія</t>
  </si>
  <si>
    <t>Словенія</t>
  </si>
  <si>
    <t>Боснія і Герцеговина</t>
  </si>
  <si>
    <t>Македонія</t>
  </si>
  <si>
    <t>Албанія</t>
  </si>
  <si>
    <t>Германія</t>
  </si>
  <si>
    <t>Італія</t>
  </si>
  <si>
    <t>Іспанія</t>
  </si>
  <si>
    <t>Україна</t>
  </si>
  <si>
    <t>початкове значення</t>
  </si>
  <si>
    <t>https://www.youtube.com/watch?v=B-bCgWjBizU</t>
  </si>
  <si>
    <t>Клас</t>
  </si>
  <si>
    <t>кількість учнів</t>
  </si>
  <si>
    <t>5а</t>
  </si>
  <si>
    <t>6а</t>
  </si>
  <si>
    <t>7а</t>
  </si>
  <si>
    <t>8а</t>
  </si>
  <si>
    <t>9а</t>
  </si>
  <si>
    <t>10а</t>
  </si>
  <si>
    <t>11а</t>
  </si>
  <si>
    <t>високий</t>
  </si>
  <si>
    <t>достатній</t>
  </si>
  <si>
    <t>середній</t>
  </si>
  <si>
    <t>початковий</t>
  </si>
  <si>
    <t>фактичні продажі</t>
  </si>
  <si>
    <t>рентабельність</t>
  </si>
  <si>
    <t>на проміжку від -4 до 4</t>
  </si>
  <si>
    <t>Cоздание проектной диаграммы Ганта в Excel - YouTube</t>
  </si>
  <si>
    <t>Методичні рекомендації</t>
  </si>
  <si>
    <t>1. При введені формули, яка починається з від’ємного коефіцієнта, доцільно взяти коефіцієнт в дужки.</t>
  </si>
  <si>
    <t>2. Якщо потрібно ввести однакові формули, доцільно їх копіювати, при цьому використовуються відносні посилання.</t>
  </si>
  <si>
    <t>3. При переміщення курсора по діаграмі з’являється підказки (на якому елементі діаграми в даний момент знаходиться курсор). Це допомагає активізувати елемент.</t>
  </si>
  <si>
    <t>4. Встановити крок для x рівним 0,5.</t>
  </si>
  <si>
    <t>5. При створенні діаграми в Початкові дані захвачувати назви стовпчиків.</t>
  </si>
  <si>
    <t>Завдання 1. Побудувати графіки функцій «МАСКА»</t>
  </si>
  <si>
    <t>Доход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</si>
  <si>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</si>
  <si>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</si>
  <si>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</si>
  <si>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</si>
  <si>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</si>
  <si>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</si>
  <si>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</si>
  <si>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</si>
  <si>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</si>
  <si>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</si>
  <si>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</si>
  <si>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</si>
  <si>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https://www.youtube.com/watch?v=6P7Mi1M1KEc&amp;ab_channel=%D0%9E%D0%BB%D1%96%D0%BC%D0%BF%D1%96%D0%BD%D1%84%D0%BE%D1%80%D0%BC%D0%B0%D1%86%D1%96%D0%B9%D0%BD%D0%B8%D1%85%D1%82%D0%B5%D1%85%D0%BD%D0%BE%D0%BB%D0%BE%D0%B3%D1%96%D0%B9-it%3Aolymp</t>
  </si>
  <si>
    <t>https://www.youtube.com/watch?v=-ejrku6ITpM&amp;t=4s&amp;ab_channel=NikolayPavlov</t>
  </si>
  <si>
    <t>пі221</t>
  </si>
  <si>
    <t>пі222</t>
  </si>
  <si>
    <t>пі211</t>
  </si>
  <si>
    <t>пі212</t>
  </si>
  <si>
    <t>пі201</t>
  </si>
  <si>
    <t>пі202</t>
  </si>
  <si>
    <t>пі191</t>
  </si>
  <si>
    <t>пі192</t>
  </si>
  <si>
    <t>https://www.youtube.com/watch?v=00xwsFsM8Ok&amp;ab_channel=%D0%91%D0%B8%D0%BB%D1%8F%D0%BB%D0%A5%D0%B0%D1%81%D0%B5%D0%BD%D0%BE%D0%B2%E2%80%93Excel%2CVBA%26More</t>
  </si>
  <si>
    <t>x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</si>
  <si>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</si>
  <si>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</si>
  <si>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</si>
  <si>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</si>
  <si>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</si>
  <si>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</si>
  <si>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</si>
  <si>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</si>
  <si>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</si>
  <si>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top</t>
  </si>
  <si>
    <t>Город</t>
  </si>
  <si>
    <t>Показатель</t>
  </si>
  <si>
    <t>Год</t>
  </si>
  <si>
    <t>Значение</t>
  </si>
  <si>
    <t>Штутгарт</t>
  </si>
  <si>
    <t>Продажи</t>
  </si>
  <si>
    <t>Франкфурт</t>
  </si>
  <si>
    <t>Кёльн</t>
  </si>
  <si>
    <t>Бремен</t>
  </si>
  <si>
    <t>Мюнхен</t>
  </si>
  <si>
    <t>Гамбург</t>
  </si>
  <si>
    <t>Дрезден</t>
  </si>
  <si>
    <t>Берлин</t>
  </si>
  <si>
    <t>Персонал</t>
  </si>
  <si>
    <t>Клиентская база</t>
  </si>
  <si>
    <t>Показник</t>
  </si>
  <si>
    <t>Рік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</si>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</sst>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;@"/>
    <numFmt numFmtId="165" formatCode="#;#;0;"/>
    <numFmt numFmtId="166" formatCode="0.0%"/>
  </numFmts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2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theme="0"/>
      <name val="Times New Roman"/>
      <family val="1"/>
      <charset val="204"/>
    </font>
    <font>
      <sz val="14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7"/>
      <color rgb="FF000000"/>
      <name val="Times New Roman"/>
      <family val="1"/>
      <charset val="204"/>
    </font>
    <font>
      <sz val="16"/>
      <color rgb="FF00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3"/>
      <color rgb="FF5E5E5E"/>
      <name val="Arial"/>
      <family val="2"/>
      <charset val="204"/>
    </font>
    <font>
      <sz val="11"/>
      <color rgb="FF5E5E5E"/>
      <name val="Arial"/>
      <family val="2"/>
      <charset val="204"/>
    </font>
    <font>
      <b/>
      <sz val="13.5"/>
      <color rgb="FF5E5E5E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3" fillId="0" borderId="0" applyNumberFormat="0" applyFill="0" applyBorder="0" applyAlignment="0" applyProtection="0"/>
  </cellStyleXfs>
  <cellXfs count="67">
    <xf numFmtId="0" fontId="0" fillId="0" borderId="0" xfId="0"/>
    <xf numFmtId="0" fontId="5" fillId="0" borderId="0" xfId="0" applyFont="1" applyAlignment="1">
      <alignment wrapText="1"/>
    </xf>
    <xf numFmtId="0" fontId="5" fillId="0" borderId="2" xfId="0" applyFont="1" applyFill="1" applyBorder="1" applyAlignment="1">
      <alignment wrapText="1"/>
    </xf>
    <xf numFmtId="164" fontId="5" fillId="0" borderId="2" xfId="0" applyNumberFormat="1" applyFont="1" applyBorder="1" applyAlignment="1">
      <alignment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wrapText="1"/>
    </xf>
    <xf numFmtId="0" fontId="5" fillId="0" borderId="2" xfId="0" applyNumberFormat="1" applyFont="1" applyBorder="1" applyAlignment="1">
      <alignment wrapText="1"/>
    </xf>
    <xf numFmtId="0" fontId="6" fillId="0" borderId="0" xfId="0" applyFont="1" applyAlignment="1">
      <alignment wrapText="1"/>
    </xf>
    <xf numFmtId="0" fontId="5" fillId="0" borderId="2" xfId="0" applyFont="1" applyFill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7" fillId="0" borderId="0" xfId="0" applyFont="1" applyAlignment="1">
      <alignment wrapText="1"/>
    </xf>
    <xf numFmtId="49" fontId="5" fillId="0" borderId="2" xfId="0" applyNumberFormat="1" applyFont="1" applyFill="1" applyBorder="1" applyAlignment="1">
      <alignment horizontal="right" wrapText="1"/>
    </xf>
    <xf numFmtId="0" fontId="5" fillId="0" borderId="0" xfId="0" applyFont="1" applyBorder="1" applyAlignment="1">
      <alignment wrapText="1"/>
    </xf>
    <xf numFmtId="0" fontId="8" fillId="0" borderId="0" xfId="0" applyFont="1" applyAlignment="1">
      <alignment vertical="center"/>
    </xf>
    <xf numFmtId="0" fontId="11" fillId="0" borderId="0" xfId="0" applyFont="1"/>
    <xf numFmtId="0" fontId="3" fillId="0" borderId="0" xfId="0" applyFont="1"/>
    <xf numFmtId="165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2" xfId="0" applyBorder="1"/>
    <xf numFmtId="14" fontId="0" fillId="0" borderId="2" xfId="0" applyNumberFormat="1" applyBorder="1"/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66" fontId="0" fillId="0" borderId="2" xfId="1" applyNumberFormat="1" applyFont="1" applyBorder="1"/>
    <xf numFmtId="0" fontId="13" fillId="0" borderId="0" xfId="2"/>
    <xf numFmtId="0" fontId="14" fillId="0" borderId="0" xfId="0" applyFont="1"/>
    <xf numFmtId="0" fontId="0" fillId="0" borderId="0" xfId="0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0" borderId="0" xfId="0" applyFont="1" applyAlignment="1">
      <alignment horizontal="left" vertical="center" wrapText="1" indent="1"/>
    </xf>
    <xf numFmtId="0" fontId="17" fillId="0" borderId="0" xfId="0" applyFont="1" applyAlignment="1">
      <alignment vertical="center" wrapText="1"/>
    </xf>
    <xf numFmtId="0" fontId="16" fillId="0" borderId="0" xfId="0" applyFont="1" applyAlignment="1">
      <alignment vertical="center" wrapText="1"/>
    </xf>
    <xf numFmtId="0" fontId="0" fillId="2" borderId="6" xfId="0" applyFill="1" applyBorder="1" applyAlignment="1">
      <alignment wrapText="1"/>
    </xf>
    <xf numFmtId="0" fontId="0" fillId="2" borderId="7" xfId="0" applyFill="1" applyBorder="1" applyAlignment="1">
      <alignment wrapText="1"/>
    </xf>
    <xf numFmtId="0" fontId="0" fillId="2" borderId="8" xfId="0" applyFill="1" applyBorder="1" applyAlignment="1">
      <alignment wrapText="1"/>
    </xf>
    <xf numFmtId="0" fontId="0" fillId="3" borderId="9" xfId="0" applyFill="1" applyBorder="1" applyAlignment="1">
      <alignment horizontal="right" wrapText="1"/>
    </xf>
    <xf numFmtId="0" fontId="0" fillId="4" borderId="9" xfId="0" applyFill="1" applyBorder="1" applyAlignment="1">
      <alignment horizontal="right" wrapText="1"/>
    </xf>
    <xf numFmtId="0" fontId="0" fillId="2" borderId="9" xfId="0" applyFill="1" applyBorder="1" applyAlignment="1">
      <alignment horizontal="right" wrapText="1"/>
    </xf>
    <xf numFmtId="0" fontId="0" fillId="0" borderId="0" xfId="0" applyNumberFormat="1"/>
    <xf numFmtId="10" fontId="5" fillId="0" borderId="2" xfId="0" applyNumberFormat="1" applyFont="1" applyFill="1" applyBorder="1" applyAlignment="1">
      <alignment wrapText="1"/>
    </xf>
    <xf numFmtId="0" fontId="19" fillId="0" borderId="10" xfId="0" applyFont="1" applyBorder="1" applyAlignment="1">
      <alignment wrapText="1"/>
    </xf>
    <xf numFmtId="0" fontId="19" fillId="0" borderId="10" xfId="0" applyFont="1" applyBorder="1" applyAlignment="1">
      <alignment horizontal="right" wrapText="1"/>
    </xf>
    <xf numFmtId="0" fontId="19" fillId="0" borderId="11" xfId="0" applyFont="1" applyBorder="1" applyAlignment="1">
      <alignment wrapText="1"/>
    </xf>
    <xf numFmtId="0" fontId="19" fillId="0" borderId="12" xfId="0" applyFont="1" applyBorder="1" applyAlignment="1">
      <alignment horizontal="right" wrapText="1"/>
    </xf>
    <xf numFmtId="0" fontId="18" fillId="0" borderId="13" xfId="0" applyFont="1" applyBorder="1" applyAlignment="1">
      <alignment wrapText="1"/>
    </xf>
    <xf numFmtId="0" fontId="18" fillId="0" borderId="14" xfId="0" applyFont="1" applyBorder="1" applyAlignment="1">
      <alignment wrapText="1"/>
    </xf>
    <xf numFmtId="0" fontId="18" fillId="0" borderId="15" xfId="0" applyFont="1" applyBorder="1" applyAlignment="1">
      <alignment wrapText="1"/>
    </xf>
    <xf numFmtId="0" fontId="19" fillId="0" borderId="16" xfId="0" applyFont="1" applyBorder="1" applyAlignment="1">
      <alignment wrapText="1"/>
    </xf>
    <xf numFmtId="0" fontId="19" fillId="0" borderId="17" xfId="0" applyFont="1" applyBorder="1" applyAlignment="1">
      <alignment wrapText="1"/>
    </xf>
    <xf numFmtId="0" fontId="19" fillId="0" borderId="17" xfId="0" applyFont="1" applyBorder="1" applyAlignment="1">
      <alignment horizontal="right" wrapText="1"/>
    </xf>
    <xf numFmtId="0" fontId="19" fillId="0" borderId="18" xfId="0" applyFont="1" applyBorder="1" applyAlignment="1">
      <alignment horizontal="right" wrapText="1"/>
    </xf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center"/>
    </xf>
    <xf numFmtId="0" fontId="5" fillId="0" borderId="2" xfId="0" applyFont="1" applyBorder="1" applyAlignment="1">
      <alignment horizontal="center" wrapText="1"/>
    </xf>
    <xf numFmtId="0" fontId="10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5" fillId="0" borderId="3" xfId="0" applyFont="1" applyBorder="1" applyAlignment="1">
      <alignment horizontal="left" wrapText="1"/>
    </xf>
    <xf numFmtId="0" fontId="5" fillId="0" borderId="4" xfId="0" applyFont="1" applyBorder="1" applyAlignment="1">
      <alignment horizontal="left" wrapText="1"/>
    </xf>
    <xf numFmtId="10" fontId="5" fillId="0" borderId="3" xfId="0" applyNumberFormat="1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0" fontId="5" fillId="0" borderId="5" xfId="0" applyFont="1" applyBorder="1" applyAlignment="1">
      <alignment horizontal="left" wrapText="1"/>
    </xf>
    <xf numFmtId="0" fontId="12" fillId="0" borderId="0" xfId="0" applyFont="1" applyAlignment="1">
      <alignment horizont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12"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border outline="0">
        <bottom style="medium">
          <color rgb="FFCCCCCC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charset val="204"/>
        <scheme val="none"/>
      </font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strRef>
              <c:f>Лепесткова!$B$1</c:f>
              <c:strCache>
                <c:ptCount val="1"/>
                <c:pt idx="0">
                  <c:v>кількість учнів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Лепесткова!$A$2:$A$8</c:f>
              <c:strCache>
                <c:ptCount val="7"/>
                <c:pt idx="0">
                  <c:v>5а</c:v>
                </c:pt>
                <c:pt idx="1">
                  <c:v>6а</c:v>
                </c:pt>
                <c:pt idx="2">
                  <c:v>7а</c:v>
                </c:pt>
                <c:pt idx="3">
                  <c:v>8а</c:v>
                </c:pt>
                <c:pt idx="4">
                  <c:v>9а</c:v>
                </c:pt>
                <c:pt idx="5">
                  <c:v>10а</c:v>
                </c:pt>
                <c:pt idx="6">
                  <c:v>11а</c:v>
                </c:pt>
              </c:strCache>
            </c:strRef>
          </c:cat>
          <c:val>
            <c:numRef>
              <c:f>Лепесткова!$B$2:$B$8</c:f>
              <c:numCache>
                <c:formatCode>General</c:formatCode>
                <c:ptCount val="7"/>
                <c:pt idx="0">
                  <c:v>20</c:v>
                </c:pt>
                <c:pt idx="1">
                  <c:v>18</c:v>
                </c:pt>
                <c:pt idx="2">
                  <c:v>15</c:v>
                </c:pt>
                <c:pt idx="3">
                  <c:v>16</c:v>
                </c:pt>
                <c:pt idx="4">
                  <c:v>14</c:v>
                </c:pt>
                <c:pt idx="5">
                  <c:v>17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5-44C9-9D1C-737216382646}"/>
            </c:ext>
          </c:extLst>
        </c:ser>
        <c:ser>
          <c:idx val="1"/>
          <c:order val="1"/>
          <c:tx>
            <c:strRef>
              <c:f>Лепесткова!$C$1</c:f>
              <c:strCache>
                <c:ptCount val="1"/>
                <c:pt idx="0">
                  <c:v>високий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Лепесткова!$A$2:$A$8</c:f>
              <c:strCache>
                <c:ptCount val="7"/>
                <c:pt idx="0">
                  <c:v>5а</c:v>
                </c:pt>
                <c:pt idx="1">
                  <c:v>6а</c:v>
                </c:pt>
                <c:pt idx="2">
                  <c:v>7а</c:v>
                </c:pt>
                <c:pt idx="3">
                  <c:v>8а</c:v>
                </c:pt>
                <c:pt idx="4">
                  <c:v>9а</c:v>
                </c:pt>
                <c:pt idx="5">
                  <c:v>10а</c:v>
                </c:pt>
                <c:pt idx="6">
                  <c:v>11а</c:v>
                </c:pt>
              </c:strCache>
            </c:strRef>
          </c:cat>
          <c:val>
            <c:numRef>
              <c:f>Лепесткова!$C$2:$C$8</c:f>
              <c:numCache>
                <c:formatCode>General</c:formatCode>
                <c:ptCount val="7"/>
                <c:pt idx="0">
                  <c:v>2</c:v>
                </c:pt>
                <c:pt idx="1">
                  <c:v>5</c:v>
                </c:pt>
                <c:pt idx="2">
                  <c:v>3</c:v>
                </c:pt>
                <c:pt idx="3">
                  <c:v>7</c:v>
                </c:pt>
                <c:pt idx="4">
                  <c:v>1</c:v>
                </c:pt>
                <c:pt idx="5">
                  <c:v>3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15-44C9-9D1C-737216382646}"/>
            </c:ext>
          </c:extLst>
        </c:ser>
        <c:ser>
          <c:idx val="2"/>
          <c:order val="2"/>
          <c:tx>
            <c:strRef>
              <c:f>Лепесткова!$D$1</c:f>
              <c:strCache>
                <c:ptCount val="1"/>
                <c:pt idx="0">
                  <c:v>достатній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Лепесткова!$A$2:$A$8</c:f>
              <c:strCache>
                <c:ptCount val="7"/>
                <c:pt idx="0">
                  <c:v>5а</c:v>
                </c:pt>
                <c:pt idx="1">
                  <c:v>6а</c:v>
                </c:pt>
                <c:pt idx="2">
                  <c:v>7а</c:v>
                </c:pt>
                <c:pt idx="3">
                  <c:v>8а</c:v>
                </c:pt>
                <c:pt idx="4">
                  <c:v>9а</c:v>
                </c:pt>
                <c:pt idx="5">
                  <c:v>10а</c:v>
                </c:pt>
                <c:pt idx="6">
                  <c:v>11а</c:v>
                </c:pt>
              </c:strCache>
            </c:strRef>
          </c:cat>
          <c:val>
            <c:numRef>
              <c:f>Лепесткова!$D$2:$D$8</c:f>
              <c:numCache>
                <c:formatCode>General</c:formatCode>
                <c:ptCount val="7"/>
                <c:pt idx="0">
                  <c:v>7</c:v>
                </c:pt>
                <c:pt idx="1">
                  <c:v>5</c:v>
                </c:pt>
                <c:pt idx="2">
                  <c:v>8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15-44C9-9D1C-737216382646}"/>
            </c:ext>
          </c:extLst>
        </c:ser>
        <c:ser>
          <c:idx val="3"/>
          <c:order val="3"/>
          <c:tx>
            <c:strRef>
              <c:f>Лепесткова!$E$1</c:f>
              <c:strCache>
                <c:ptCount val="1"/>
                <c:pt idx="0">
                  <c:v>середній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Лепесткова!$A$2:$A$8</c:f>
              <c:strCache>
                <c:ptCount val="7"/>
                <c:pt idx="0">
                  <c:v>5а</c:v>
                </c:pt>
                <c:pt idx="1">
                  <c:v>6а</c:v>
                </c:pt>
                <c:pt idx="2">
                  <c:v>7а</c:v>
                </c:pt>
                <c:pt idx="3">
                  <c:v>8а</c:v>
                </c:pt>
                <c:pt idx="4">
                  <c:v>9а</c:v>
                </c:pt>
                <c:pt idx="5">
                  <c:v>10а</c:v>
                </c:pt>
                <c:pt idx="6">
                  <c:v>11а</c:v>
                </c:pt>
              </c:strCache>
            </c:strRef>
          </c:cat>
          <c:val>
            <c:numRef>
              <c:f>Лепесткова!$E$2:$E$8</c:f>
              <c:numCache>
                <c:formatCode>General</c:formatCode>
                <c:ptCount val="7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15-44C9-9D1C-737216382646}"/>
            </c:ext>
          </c:extLst>
        </c:ser>
        <c:ser>
          <c:idx val="4"/>
          <c:order val="4"/>
          <c:tx>
            <c:strRef>
              <c:f>Лепесткова!$F$1</c:f>
              <c:strCache>
                <c:ptCount val="1"/>
                <c:pt idx="0">
                  <c:v>початковий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Лепесткова!$A$2:$A$8</c:f>
              <c:strCache>
                <c:ptCount val="7"/>
                <c:pt idx="0">
                  <c:v>5а</c:v>
                </c:pt>
                <c:pt idx="1">
                  <c:v>6а</c:v>
                </c:pt>
                <c:pt idx="2">
                  <c:v>7а</c:v>
                </c:pt>
                <c:pt idx="3">
                  <c:v>8а</c:v>
                </c:pt>
                <c:pt idx="4">
                  <c:v>9а</c:v>
                </c:pt>
                <c:pt idx="5">
                  <c:v>10а</c:v>
                </c:pt>
                <c:pt idx="6">
                  <c:v>11а</c:v>
                </c:pt>
              </c:strCache>
            </c:strRef>
          </c:cat>
          <c:val>
            <c:numRef>
              <c:f>Лепесткова!$F$2:$F$8</c:f>
              <c:numCache>
                <c:formatCode>General</c:formatCode>
                <c:ptCount val="7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15-44C9-9D1C-737216382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054400"/>
        <c:axId val="1151397248"/>
      </c:radarChart>
      <c:catAx>
        <c:axId val="144005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397248"/>
        <c:crosses val="autoZero"/>
        <c:auto val="1"/>
        <c:lblAlgn val="ctr"/>
        <c:lblOffset val="100"/>
        <c:noMultiLvlLbl val="0"/>
      </c:catAx>
      <c:valAx>
        <c:axId val="115139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05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Пропуски!$B$2</c:f>
              <c:strCache>
                <c:ptCount val="1"/>
                <c:pt idx="0">
                  <c:v>пропуски</c:v>
                </c:pt>
              </c:strCache>
            </c:strRef>
          </c:tx>
          <c:invertIfNegative val="0"/>
          <c:cat>
            <c:strRef>
              <c:f>Пропуски!$A$3:$A$10</c:f>
              <c:strCache>
                <c:ptCount val="8"/>
                <c:pt idx="0">
                  <c:v>пі221</c:v>
                </c:pt>
                <c:pt idx="1">
                  <c:v>пі222</c:v>
                </c:pt>
                <c:pt idx="2">
                  <c:v>пі211</c:v>
                </c:pt>
                <c:pt idx="3">
                  <c:v>пі212</c:v>
                </c:pt>
                <c:pt idx="4">
                  <c:v>пі201</c:v>
                </c:pt>
                <c:pt idx="5">
                  <c:v>пі202</c:v>
                </c:pt>
                <c:pt idx="6">
                  <c:v>пі191</c:v>
                </c:pt>
                <c:pt idx="7">
                  <c:v>пі192</c:v>
                </c:pt>
              </c:strCache>
            </c:strRef>
          </c:cat>
          <c:val>
            <c:numRef>
              <c:f>Пропуски!$B$3:$B$10</c:f>
              <c:numCache>
                <c:formatCode>General</c:formatCode>
                <c:ptCount val="8"/>
                <c:pt idx="0">
                  <c:v>234</c:v>
                </c:pt>
                <c:pt idx="1">
                  <c:v>321</c:v>
                </c:pt>
                <c:pt idx="2">
                  <c:v>87</c:v>
                </c:pt>
                <c:pt idx="3">
                  <c:v>632</c:v>
                </c:pt>
                <c:pt idx="4">
                  <c:v>654</c:v>
                </c:pt>
                <c:pt idx="5">
                  <c:v>576</c:v>
                </c:pt>
                <c:pt idx="6">
                  <c:v>123</c:v>
                </c:pt>
                <c:pt idx="7">
                  <c:v>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4-442E-B74B-A68587050967}"/>
            </c:ext>
          </c:extLst>
        </c:ser>
        <c:ser>
          <c:idx val="1"/>
          <c:order val="1"/>
          <c:tx>
            <c:strRef>
              <c:f>Пропуски!$C$2</c:f>
              <c:strCache>
                <c:ptCount val="1"/>
                <c:pt idx="0">
                  <c:v>пподсветка</c:v>
                </c:pt>
              </c:strCache>
            </c:strRef>
          </c:tx>
          <c:invertIfNegative val="0"/>
          <c:cat>
            <c:strRef>
              <c:f>Пропуски!$A$3:$A$10</c:f>
              <c:strCache>
                <c:ptCount val="8"/>
                <c:pt idx="0">
                  <c:v>пі221</c:v>
                </c:pt>
                <c:pt idx="1">
                  <c:v>пі222</c:v>
                </c:pt>
                <c:pt idx="2">
                  <c:v>пі211</c:v>
                </c:pt>
                <c:pt idx="3">
                  <c:v>пі212</c:v>
                </c:pt>
                <c:pt idx="4">
                  <c:v>пі201</c:v>
                </c:pt>
                <c:pt idx="5">
                  <c:v>пі202</c:v>
                </c:pt>
                <c:pt idx="6">
                  <c:v>пі191</c:v>
                </c:pt>
                <c:pt idx="7">
                  <c:v>пі192</c:v>
                </c:pt>
              </c:strCache>
            </c:strRef>
          </c:cat>
          <c:val>
            <c:numRef>
              <c:f>Пропуски!$C$3:$C$10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654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4-442E-B74B-A68587050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117440"/>
        <c:axId val="91118976"/>
      </c:barChart>
      <c:catAx>
        <c:axId val="91117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118976"/>
        <c:crosses val="autoZero"/>
        <c:auto val="1"/>
        <c:lblAlgn val="ctr"/>
        <c:lblOffset val="100"/>
        <c:noMultiLvlLbl val="0"/>
      </c:catAx>
      <c:valAx>
        <c:axId val="9111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1117440"/>
        <c:crosses val="autoZero"/>
        <c:crossBetween val="between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Пропуски!$A$3:$A$10</c:f>
              <c:strCache>
                <c:ptCount val="8"/>
                <c:pt idx="0">
                  <c:v>пі221</c:v>
                </c:pt>
                <c:pt idx="1">
                  <c:v>пі222</c:v>
                </c:pt>
                <c:pt idx="2">
                  <c:v>пі211</c:v>
                </c:pt>
                <c:pt idx="3">
                  <c:v>пі212</c:v>
                </c:pt>
                <c:pt idx="4">
                  <c:v>пі201</c:v>
                </c:pt>
                <c:pt idx="5">
                  <c:v>пі202</c:v>
                </c:pt>
                <c:pt idx="6">
                  <c:v>пі191</c:v>
                </c:pt>
                <c:pt idx="7">
                  <c:v>пі192</c:v>
                </c:pt>
              </c:strCache>
            </c:strRef>
          </c:cat>
          <c:val>
            <c:numRef>
              <c:f>Пропуски!$B$3:$B$10</c:f>
              <c:numCache>
                <c:formatCode>General</c:formatCode>
                <c:ptCount val="8"/>
                <c:pt idx="0">
                  <c:v>234</c:v>
                </c:pt>
                <c:pt idx="1">
                  <c:v>321</c:v>
                </c:pt>
                <c:pt idx="2">
                  <c:v>87</c:v>
                </c:pt>
                <c:pt idx="3">
                  <c:v>632</c:v>
                </c:pt>
                <c:pt idx="4">
                  <c:v>654</c:v>
                </c:pt>
                <c:pt idx="5">
                  <c:v>576</c:v>
                </c:pt>
                <c:pt idx="6">
                  <c:v>123</c:v>
                </c:pt>
                <c:pt idx="7">
                  <c:v>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6-4B0C-ACBB-8516A3CAB06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Пропуски!$A$3:$A$10</c:f>
              <c:strCache>
                <c:ptCount val="8"/>
                <c:pt idx="0">
                  <c:v>пі221</c:v>
                </c:pt>
                <c:pt idx="1">
                  <c:v>пі222</c:v>
                </c:pt>
                <c:pt idx="2">
                  <c:v>пі211</c:v>
                </c:pt>
                <c:pt idx="3">
                  <c:v>пі212</c:v>
                </c:pt>
                <c:pt idx="4">
                  <c:v>пі201</c:v>
                </c:pt>
                <c:pt idx="5">
                  <c:v>пі202</c:v>
                </c:pt>
                <c:pt idx="6">
                  <c:v>пі191</c:v>
                </c:pt>
                <c:pt idx="7">
                  <c:v>пі192</c:v>
                </c:pt>
              </c:strCache>
            </c:strRef>
          </c:cat>
          <c:val>
            <c:numRef>
              <c:f>Пропуски!$D$3:$D$10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87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6-4B0C-ACBB-8516A3CAB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1201536"/>
        <c:axId val="1221196128"/>
      </c:barChart>
      <c:catAx>
        <c:axId val="122120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96128"/>
        <c:crosses val="autoZero"/>
        <c:auto val="1"/>
        <c:lblAlgn val="ctr"/>
        <c:lblOffset val="100"/>
        <c:noMultiLvlLbl val="0"/>
      </c:catAx>
      <c:valAx>
        <c:axId val="12211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20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Пропуски!$B$2</c:f>
              <c:strCache>
                <c:ptCount val="1"/>
                <c:pt idx="0">
                  <c:v>пропуски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Пропуски!$A$3:$A$10</c:f>
              <c:strCache>
                <c:ptCount val="8"/>
                <c:pt idx="0">
                  <c:v>пі221</c:v>
                </c:pt>
                <c:pt idx="1">
                  <c:v>пі222</c:v>
                </c:pt>
                <c:pt idx="2">
                  <c:v>пі211</c:v>
                </c:pt>
                <c:pt idx="3">
                  <c:v>пі212</c:v>
                </c:pt>
                <c:pt idx="4">
                  <c:v>пі201</c:v>
                </c:pt>
                <c:pt idx="5">
                  <c:v>пі202</c:v>
                </c:pt>
                <c:pt idx="6">
                  <c:v>пі191</c:v>
                </c:pt>
                <c:pt idx="7">
                  <c:v>пі192</c:v>
                </c:pt>
              </c:strCache>
            </c:strRef>
          </c:cat>
          <c:val>
            <c:numRef>
              <c:f>Пропуски!$B$3:$B$10</c:f>
              <c:numCache>
                <c:formatCode>General</c:formatCode>
                <c:ptCount val="8"/>
                <c:pt idx="0">
                  <c:v>234</c:v>
                </c:pt>
                <c:pt idx="1">
                  <c:v>321</c:v>
                </c:pt>
                <c:pt idx="2">
                  <c:v>87</c:v>
                </c:pt>
                <c:pt idx="3">
                  <c:v>632</c:v>
                </c:pt>
                <c:pt idx="4">
                  <c:v>654</c:v>
                </c:pt>
                <c:pt idx="5">
                  <c:v>576</c:v>
                </c:pt>
                <c:pt idx="6">
                  <c:v>123</c:v>
                </c:pt>
                <c:pt idx="7">
                  <c:v>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3-431D-8D6B-1B098CAAE096}"/>
            </c:ext>
          </c:extLst>
        </c:ser>
        <c:ser>
          <c:idx val="1"/>
          <c:order val="1"/>
          <c:tx>
            <c:strRef>
              <c:f>Пропуски!$E$2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Пропуски!$A$3:$A$10</c:f>
              <c:strCache>
                <c:ptCount val="8"/>
                <c:pt idx="0">
                  <c:v>пі221</c:v>
                </c:pt>
                <c:pt idx="1">
                  <c:v>пі222</c:v>
                </c:pt>
                <c:pt idx="2">
                  <c:v>пі211</c:v>
                </c:pt>
                <c:pt idx="3">
                  <c:v>пі212</c:v>
                </c:pt>
                <c:pt idx="4">
                  <c:v>пі201</c:v>
                </c:pt>
                <c:pt idx="5">
                  <c:v>пі202</c:v>
                </c:pt>
                <c:pt idx="6">
                  <c:v>пі191</c:v>
                </c:pt>
                <c:pt idx="7">
                  <c:v>пі192</c:v>
                </c:pt>
              </c:strCache>
            </c:strRef>
          </c:cat>
          <c:val>
            <c:numRef>
              <c:f>Пропуски!$E$3:$E$10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632</c:v>
                </c:pt>
                <c:pt idx="4">
                  <c:v>654</c:v>
                </c:pt>
                <c:pt idx="5">
                  <c:v>576</c:v>
                </c:pt>
                <c:pt idx="6">
                  <c:v>#N/A</c:v>
                </c:pt>
                <c:pt idx="7">
                  <c:v>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3-431D-8D6B-1B098CAAE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1191552"/>
        <c:axId val="1221195712"/>
      </c:barChart>
      <c:catAx>
        <c:axId val="122119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95712"/>
        <c:crosses val="autoZero"/>
        <c:auto val="1"/>
        <c:lblAlgn val="ctr"/>
        <c:lblOffset val="100"/>
        <c:noMultiLvlLbl val="0"/>
      </c:catAx>
      <c:valAx>
        <c:axId val="12211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19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Пропуски!$B$2</c:f>
              <c:strCache>
                <c:ptCount val="1"/>
                <c:pt idx="0">
                  <c:v>пропуски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Пропуски!$A$3:$A$10</c:f>
              <c:strCache>
                <c:ptCount val="8"/>
                <c:pt idx="0">
                  <c:v>пі221</c:v>
                </c:pt>
                <c:pt idx="1">
                  <c:v>пі222</c:v>
                </c:pt>
                <c:pt idx="2">
                  <c:v>пі211</c:v>
                </c:pt>
                <c:pt idx="3">
                  <c:v>пі212</c:v>
                </c:pt>
                <c:pt idx="4">
                  <c:v>пі201</c:v>
                </c:pt>
                <c:pt idx="5">
                  <c:v>пі202</c:v>
                </c:pt>
                <c:pt idx="6">
                  <c:v>пі191</c:v>
                </c:pt>
                <c:pt idx="7">
                  <c:v>пі192</c:v>
                </c:pt>
              </c:strCache>
            </c:strRef>
          </c:cat>
          <c:val>
            <c:numRef>
              <c:f>Пропуски!$B$3:$B$10</c:f>
              <c:numCache>
                <c:formatCode>General</c:formatCode>
                <c:ptCount val="8"/>
                <c:pt idx="0">
                  <c:v>234</c:v>
                </c:pt>
                <c:pt idx="1">
                  <c:v>321</c:v>
                </c:pt>
                <c:pt idx="2">
                  <c:v>87</c:v>
                </c:pt>
                <c:pt idx="3">
                  <c:v>632</c:v>
                </c:pt>
                <c:pt idx="4">
                  <c:v>654</c:v>
                </c:pt>
                <c:pt idx="5">
                  <c:v>576</c:v>
                </c:pt>
                <c:pt idx="6">
                  <c:v>123</c:v>
                </c:pt>
                <c:pt idx="7">
                  <c:v>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C-4A78-A00F-23228EE3CD0F}"/>
            </c:ext>
          </c:extLst>
        </c:ser>
        <c:ser>
          <c:idx val="1"/>
          <c:order val="1"/>
          <c:tx>
            <c:strRef>
              <c:f>Пропуски!$F$3</c:f>
              <c:strCache>
                <c:ptCount val="1"/>
                <c:pt idx="0">
                  <c:v>top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Пропуски!$A$3:$A$10</c:f>
              <c:strCache>
                <c:ptCount val="8"/>
                <c:pt idx="0">
                  <c:v>пі221</c:v>
                </c:pt>
                <c:pt idx="1">
                  <c:v>пі222</c:v>
                </c:pt>
                <c:pt idx="2">
                  <c:v>пі211</c:v>
                </c:pt>
                <c:pt idx="3">
                  <c:v>пі212</c:v>
                </c:pt>
                <c:pt idx="4">
                  <c:v>пі201</c:v>
                </c:pt>
                <c:pt idx="5">
                  <c:v>пі202</c:v>
                </c:pt>
                <c:pt idx="6">
                  <c:v>пі191</c:v>
                </c:pt>
                <c:pt idx="7">
                  <c:v>пі192</c:v>
                </c:pt>
              </c:strCache>
            </c:strRef>
          </c:cat>
          <c:val>
            <c:numRef>
              <c:f>Пропуски!$F$4:$F$11</c:f>
              <c:numCache>
                <c:formatCode>General</c:formatCode>
                <c:ptCount val="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632</c:v>
                </c:pt>
                <c:pt idx="4">
                  <c:v>654</c:v>
                </c:pt>
                <c:pt idx="5">
                  <c:v>576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C-4A78-A00F-23228EE3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9"/>
        <c:overlap val="100"/>
        <c:axId val="2026215728"/>
        <c:axId val="2026216144"/>
      </c:barChart>
      <c:catAx>
        <c:axId val="202621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216144"/>
        <c:crosses val="autoZero"/>
        <c:auto val="1"/>
        <c:lblAlgn val="ctr"/>
        <c:lblOffset val="100"/>
        <c:noMultiLvlLbl val="0"/>
      </c:catAx>
      <c:valAx>
        <c:axId val="202621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2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444444444444442E-2"/>
          <c:y val="4.6296296296296294E-2"/>
          <c:w val="0.90088888888888885"/>
          <c:h val="0.73577136191309422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'Пропуски Торнадо'!$B$2</c:f>
              <c:strCache>
                <c:ptCount val="1"/>
                <c:pt idx="0">
                  <c:v>пропуски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'Пропуски Торнадо'!$A$3:$A$10</c:f>
              <c:strCache>
                <c:ptCount val="8"/>
                <c:pt idx="0">
                  <c:v>пі181</c:v>
                </c:pt>
                <c:pt idx="1">
                  <c:v>пі182</c:v>
                </c:pt>
                <c:pt idx="2">
                  <c:v>пі171</c:v>
                </c:pt>
                <c:pt idx="3">
                  <c:v>пі172</c:v>
                </c:pt>
                <c:pt idx="4">
                  <c:v>пі161</c:v>
                </c:pt>
                <c:pt idx="5">
                  <c:v>пі162</c:v>
                </c:pt>
                <c:pt idx="6">
                  <c:v>пі151</c:v>
                </c:pt>
                <c:pt idx="7">
                  <c:v>пі152</c:v>
                </c:pt>
              </c:strCache>
            </c:strRef>
          </c:cat>
          <c:val>
            <c:numRef>
              <c:f>'Пропуски Торнадо'!$B$3:$B$10</c:f>
              <c:numCache>
                <c:formatCode>#;#;0;</c:formatCode>
                <c:ptCount val="8"/>
                <c:pt idx="0">
                  <c:v>-234</c:v>
                </c:pt>
                <c:pt idx="1">
                  <c:v>-321</c:v>
                </c:pt>
                <c:pt idx="2">
                  <c:v>-87</c:v>
                </c:pt>
                <c:pt idx="3">
                  <c:v>-632</c:v>
                </c:pt>
                <c:pt idx="4">
                  <c:v>-654</c:v>
                </c:pt>
                <c:pt idx="5">
                  <c:v>-576</c:v>
                </c:pt>
                <c:pt idx="6">
                  <c:v>-123</c:v>
                </c:pt>
                <c:pt idx="7">
                  <c:v>-482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B1-4856-819F-D56806FC7005}"/>
            </c:ext>
          </c:extLst>
        </c:ser>
        <c:ser>
          <c:idx val="1"/>
          <c:order val="1"/>
          <c:tx>
            <c:strRef>
              <c:f>'Пропуски Торнадо'!$C$2</c:f>
              <c:strCache>
                <c:ptCount val="1"/>
                <c:pt idx="0">
                  <c:v>без поважних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'Пропуски Торнадо'!$A$3:$A$10</c:f>
              <c:strCache>
                <c:ptCount val="8"/>
                <c:pt idx="0">
                  <c:v>пі181</c:v>
                </c:pt>
                <c:pt idx="1">
                  <c:v>пі182</c:v>
                </c:pt>
                <c:pt idx="2">
                  <c:v>пі171</c:v>
                </c:pt>
                <c:pt idx="3">
                  <c:v>пі172</c:v>
                </c:pt>
                <c:pt idx="4">
                  <c:v>пі161</c:v>
                </c:pt>
                <c:pt idx="5">
                  <c:v>пі162</c:v>
                </c:pt>
                <c:pt idx="6">
                  <c:v>пі151</c:v>
                </c:pt>
                <c:pt idx="7">
                  <c:v>пі152</c:v>
                </c:pt>
              </c:strCache>
            </c:strRef>
          </c:cat>
          <c:val>
            <c:numRef>
              <c:f>'Пропуски Торнадо'!$C$3:$C$10</c:f>
              <c:numCache>
                <c:formatCode>General</c:formatCode>
                <c:ptCount val="8"/>
                <c:pt idx="0">
                  <c:v>43</c:v>
                </c:pt>
                <c:pt idx="1">
                  <c:v>98</c:v>
                </c:pt>
                <c:pt idx="2">
                  <c:v>76</c:v>
                </c:pt>
                <c:pt idx="3">
                  <c:v>123</c:v>
                </c:pt>
                <c:pt idx="4">
                  <c:v>112</c:v>
                </c:pt>
                <c:pt idx="5">
                  <c:v>103</c:v>
                </c:pt>
                <c:pt idx="6">
                  <c:v>56</c:v>
                </c:pt>
                <c:pt idx="7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B1-4856-819F-D56806FC700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4703696"/>
        <c:axId val="852489968"/>
      </c:barChart>
      <c:catAx>
        <c:axId val="1154703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89968"/>
        <c:crosses val="max"/>
        <c:auto val="1"/>
        <c:lblAlgn val="ctr"/>
        <c:lblOffset val="100"/>
        <c:noMultiLvlLbl val="0"/>
      </c:catAx>
      <c:valAx>
        <c:axId val="85248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;#;0;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70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Біоритми!$G$4</c:f>
              <c:strCache>
                <c:ptCount val="1"/>
                <c:pt idx="0">
                  <c:v>Інтелектуальний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Біоритми!$G$5:$G$34</c:f>
              <c:numCache>
                <c:formatCode>0.00%</c:formatCode>
                <c:ptCount val="30"/>
                <c:pt idx="0">
                  <c:v>0.90963199535451855</c:v>
                </c:pt>
                <c:pt idx="1">
                  <c:v>0.97181156832352866</c:v>
                </c:pt>
                <c:pt idx="2">
                  <c:v>0.99886733918300274</c:v>
                </c:pt>
                <c:pt idx="3">
                  <c:v>0.98982144188092414</c:v>
                </c:pt>
                <c:pt idx="4">
                  <c:v>0.94500081871474129</c:v>
                </c:pt>
                <c:pt idx="5">
                  <c:v>0.86602540378446413</c:v>
                </c:pt>
                <c:pt idx="6">
                  <c:v>0.75574957435432821</c:v>
                </c:pt>
                <c:pt idx="7">
                  <c:v>0.61815898622073295</c:v>
                </c:pt>
                <c:pt idx="8">
                  <c:v>0.4582265217274023</c:v>
                </c:pt>
                <c:pt idx="9">
                  <c:v>0.28173255684147447</c:v>
                </c:pt>
                <c:pt idx="10">
                  <c:v>9.505604330428466E-2</c:v>
                </c:pt>
                <c:pt idx="11">
                  <c:v>-9.5056043304025145E-2</c:v>
                </c:pt>
                <c:pt idx="12">
                  <c:v>-0.28173255684144249</c:v>
                </c:pt>
                <c:pt idx="13">
                  <c:v>-0.45822652172737272</c:v>
                </c:pt>
                <c:pt idx="14">
                  <c:v>-0.61815898622052801</c:v>
                </c:pt>
                <c:pt idx="15">
                  <c:v>-0.75574957435430634</c:v>
                </c:pt>
                <c:pt idx="16">
                  <c:v>-0.86602540378444748</c:v>
                </c:pt>
                <c:pt idx="17">
                  <c:v>-0.94500081871465602</c:v>
                </c:pt>
                <c:pt idx="18">
                  <c:v>-0.98982144188091936</c:v>
                </c:pt>
                <c:pt idx="19">
                  <c:v>-0.99886733918301507</c:v>
                </c:pt>
                <c:pt idx="20">
                  <c:v>-0.97181156832353655</c:v>
                </c:pt>
                <c:pt idx="21">
                  <c:v>-0.90963199535453243</c:v>
                </c:pt>
                <c:pt idx="22">
                  <c:v>-0.81457595205025579</c:v>
                </c:pt>
                <c:pt idx="23">
                  <c:v>-0.69007901148221718</c:v>
                </c:pt>
                <c:pt idx="24">
                  <c:v>-0.54064081745576686</c:v>
                </c:pt>
                <c:pt idx="25">
                  <c:v>-0.371662455660355</c:v>
                </c:pt>
                <c:pt idx="26">
                  <c:v>-0.18925124436049401</c:v>
                </c:pt>
                <c:pt idx="27">
                  <c:v>8.6241777608186965E-14</c:v>
                </c:pt>
                <c:pt idx="28">
                  <c:v>0.18925124436044011</c:v>
                </c:pt>
                <c:pt idx="29">
                  <c:v>0.37166245566009293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87-4A97-8FDD-90D5C709F00B}"/>
            </c:ext>
          </c:extLst>
        </c:ser>
        <c:ser>
          <c:idx val="1"/>
          <c:order val="1"/>
          <c:tx>
            <c:strRef>
              <c:f>Біоритми!$H$4</c:f>
              <c:strCache>
                <c:ptCount val="1"/>
                <c:pt idx="0">
                  <c:v>Фізичний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Біоритми!$H$5:$H$34</c:f>
              <c:numCache>
                <c:formatCode>0.00%</c:formatCode>
                <c:ptCount val="30"/>
                <c:pt idx="0">
                  <c:v>-0.26979677115685219</c:v>
                </c:pt>
                <c:pt idx="1">
                  <c:v>-2.0777737169686006E-13</c:v>
                </c:pt>
                <c:pt idx="2">
                  <c:v>0.26979677115688994</c:v>
                </c:pt>
                <c:pt idx="3">
                  <c:v>0.51958395003537272</c:v>
                </c:pt>
                <c:pt idx="4">
                  <c:v>0.73083596427812203</c:v>
                </c:pt>
                <c:pt idx="5">
                  <c:v>0.88788521840240531</c:v>
                </c:pt>
                <c:pt idx="6">
                  <c:v>0.97908408768225752</c:v>
                </c:pt>
                <c:pt idx="7">
                  <c:v>0.99766876919055647</c:v>
                </c:pt>
                <c:pt idx="8">
                  <c:v>0.94226092211888235</c:v>
                </c:pt>
                <c:pt idx="9">
                  <c:v>0.81696989301050915</c:v>
                </c:pt>
                <c:pt idx="10">
                  <c:v>0.63108794432609017</c:v>
                </c:pt>
                <c:pt idx="11">
                  <c:v>0.39840108984622302</c:v>
                </c:pt>
                <c:pt idx="12">
                  <c:v>0.13616664909615905</c:v>
                </c:pt>
                <c:pt idx="13">
                  <c:v>-0.13616664909640178</c:v>
                </c:pt>
                <c:pt idx="14">
                  <c:v>-0.39840108984603062</c:v>
                </c:pt>
                <c:pt idx="15">
                  <c:v>-0.63108794432592741</c:v>
                </c:pt>
                <c:pt idx="16">
                  <c:v>-0.81696989301038825</c:v>
                </c:pt>
                <c:pt idx="17">
                  <c:v>-0.94226092211881207</c:v>
                </c:pt>
                <c:pt idx="18">
                  <c:v>-0.99766876919054215</c:v>
                </c:pt>
                <c:pt idx="19">
                  <c:v>-0.97908408768239275</c:v>
                </c:pt>
                <c:pt idx="20">
                  <c:v>-0.88788521840229251</c:v>
                </c:pt>
                <c:pt idx="21">
                  <c:v>-0.73083596427826525</c:v>
                </c:pt>
                <c:pt idx="22">
                  <c:v>-0.51958395003555191</c:v>
                </c:pt>
                <c:pt idx="23">
                  <c:v>-0.26979677115709189</c:v>
                </c:pt>
                <c:pt idx="24">
                  <c:v>-1.9650080174127282E-15</c:v>
                </c:pt>
                <c:pt idx="25">
                  <c:v>0.26979677115708811</c:v>
                </c:pt>
                <c:pt idx="26">
                  <c:v>0.51958395003516</c:v>
                </c:pt>
                <c:pt idx="27">
                  <c:v>0.73083596427826258</c:v>
                </c:pt>
                <c:pt idx="28">
                  <c:v>0.88788521840229073</c:v>
                </c:pt>
                <c:pt idx="29">
                  <c:v>0.97908408768229938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87-4A97-8FDD-90D5C709F00B}"/>
            </c:ext>
          </c:extLst>
        </c:ser>
        <c:ser>
          <c:idx val="2"/>
          <c:order val="2"/>
          <c:tx>
            <c:strRef>
              <c:f>Біоритми!$I$4</c:f>
              <c:strCache>
                <c:ptCount val="1"/>
                <c:pt idx="0">
                  <c:v>Емоційний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Біоритми!$I$5:$I$34</c:f>
              <c:numCache>
                <c:formatCode>0.00%</c:formatCode>
                <c:ptCount val="30"/>
                <c:pt idx="0">
                  <c:v>-1</c:v>
                </c:pt>
                <c:pt idx="1">
                  <c:v>-0.97492791218183272</c:v>
                </c:pt>
                <c:pt idx="2">
                  <c:v>-0.90096886790253927</c:v>
                </c:pt>
                <c:pt idx="3">
                  <c:v>-0.78183148246806633</c:v>
                </c:pt>
                <c:pt idx="4">
                  <c:v>-0.62348980185878622</c:v>
                </c:pt>
                <c:pt idx="5">
                  <c:v>-0.4338837391176269</c:v>
                </c:pt>
                <c:pt idx="6">
                  <c:v>-0.22252093395639747</c:v>
                </c:pt>
                <c:pt idx="7">
                  <c:v>-9.408966661350604E-14</c:v>
                </c:pt>
                <c:pt idx="8">
                  <c:v>0.222520933956214</c:v>
                </c:pt>
                <c:pt idx="9">
                  <c:v>0.43388373911745731</c:v>
                </c:pt>
                <c:pt idx="10">
                  <c:v>0.62348980185881686</c:v>
                </c:pt>
                <c:pt idx="11">
                  <c:v>0.78183148246794898</c:v>
                </c:pt>
                <c:pt idx="12">
                  <c:v>0.90096886790245767</c:v>
                </c:pt>
                <c:pt idx="13">
                  <c:v>0.97492791218179076</c:v>
                </c:pt>
                <c:pt idx="14">
                  <c:v>1</c:v>
                </c:pt>
                <c:pt idx="15">
                  <c:v>0.97492791218180974</c:v>
                </c:pt>
                <c:pt idx="16">
                  <c:v>0.90096886790249464</c:v>
                </c:pt>
                <c:pt idx="17">
                  <c:v>0.78183148246800216</c:v>
                </c:pt>
                <c:pt idx="18">
                  <c:v>0.62348980185870584</c:v>
                </c:pt>
                <c:pt idx="19">
                  <c:v>0.43388373911773903</c:v>
                </c:pt>
                <c:pt idx="20">
                  <c:v>0.22252093395629713</c:v>
                </c:pt>
                <c:pt idx="21">
                  <c:v>2.1855716021701443E-13</c:v>
                </c:pt>
                <c:pt idx="22">
                  <c:v>-0.22252093395631434</c:v>
                </c:pt>
                <c:pt idx="23">
                  <c:v>-0.43388373911755007</c:v>
                </c:pt>
                <c:pt idx="24">
                  <c:v>-0.62348980185854175</c:v>
                </c:pt>
                <c:pt idx="25">
                  <c:v>-0.78183148246801315</c:v>
                </c:pt>
                <c:pt idx="26">
                  <c:v>-0.90096886790240371</c:v>
                </c:pt>
                <c:pt idx="27">
                  <c:v>-0.97492791218181374</c:v>
                </c:pt>
                <c:pt idx="28">
                  <c:v>-1</c:v>
                </c:pt>
                <c:pt idx="29">
                  <c:v>-0.97492791218188801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87-4A97-8FDD-90D5C709F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754128"/>
        <c:axId val="349744560"/>
      </c:barChart>
      <c:catAx>
        <c:axId val="3497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44560"/>
        <c:crosses val="autoZero"/>
        <c:auto val="1"/>
        <c:lblAlgn val="ctr"/>
        <c:lblOffset val="100"/>
        <c:noMultiLvlLbl val="0"/>
      </c:catAx>
      <c:valAx>
        <c:axId val="34974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7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'план-факт'!$B$2</c:f>
              <c:strCache>
                <c:ptCount val="1"/>
                <c:pt idx="0">
                  <c:v>план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'план-факт'!$A$3:$A$14</c:f>
              <c:strCache>
                <c:ptCount val="12"/>
                <c:pt idx="0">
                  <c:v>січень</c:v>
                </c:pt>
                <c:pt idx="1">
                  <c:v>лютий</c:v>
                </c:pt>
                <c:pt idx="2">
                  <c:v>березень</c:v>
                </c:pt>
                <c:pt idx="3">
                  <c:v>квітень</c:v>
                </c:pt>
                <c:pt idx="4">
                  <c:v>травень</c:v>
                </c:pt>
                <c:pt idx="5">
                  <c:v>червень</c:v>
                </c:pt>
                <c:pt idx="6">
                  <c:v>липень</c:v>
                </c:pt>
                <c:pt idx="7">
                  <c:v>серпень</c:v>
                </c:pt>
                <c:pt idx="8">
                  <c:v>вересень</c:v>
                </c:pt>
                <c:pt idx="9">
                  <c:v>жовтень</c:v>
                </c:pt>
                <c:pt idx="10">
                  <c:v>листопад</c:v>
                </c:pt>
                <c:pt idx="11">
                  <c:v>грудень</c:v>
                </c:pt>
              </c:strCache>
            </c:strRef>
          </c:cat>
          <c:val>
            <c:numRef>
              <c:f>'план-факт'!$B$3:$B$14</c:f>
              <c:numCache>
                <c:formatCode>General</c:formatCode>
                <c:ptCount val="12"/>
                <c:pt idx="0">
                  <c:v>567</c:v>
                </c:pt>
                <c:pt idx="1">
                  <c:v>345</c:v>
                </c:pt>
                <c:pt idx="2">
                  <c:v>987</c:v>
                </c:pt>
                <c:pt idx="3">
                  <c:v>765</c:v>
                </c:pt>
                <c:pt idx="4">
                  <c:v>123</c:v>
                </c:pt>
                <c:pt idx="5">
                  <c:v>543</c:v>
                </c:pt>
                <c:pt idx="6">
                  <c:v>765</c:v>
                </c:pt>
                <c:pt idx="7">
                  <c:v>46</c:v>
                </c:pt>
                <c:pt idx="8">
                  <c:v>385</c:v>
                </c:pt>
                <c:pt idx="9">
                  <c:v>275</c:v>
                </c:pt>
                <c:pt idx="10">
                  <c:v>454</c:v>
                </c:pt>
                <c:pt idx="11">
                  <c:v>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F-432C-AD96-EA6F1174204B}"/>
            </c:ext>
          </c:extLst>
        </c:ser>
        <c:ser>
          <c:idx val="1"/>
          <c:order val="1"/>
          <c:tx>
            <c:strRef>
              <c:f>'план-факт'!$C$2</c:f>
              <c:strCache>
                <c:ptCount val="1"/>
                <c:pt idx="0">
                  <c:v>факт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'план-факт'!$A$3:$A$14</c:f>
              <c:strCache>
                <c:ptCount val="12"/>
                <c:pt idx="0">
                  <c:v>січень</c:v>
                </c:pt>
                <c:pt idx="1">
                  <c:v>лютий</c:v>
                </c:pt>
                <c:pt idx="2">
                  <c:v>березень</c:v>
                </c:pt>
                <c:pt idx="3">
                  <c:v>квітень</c:v>
                </c:pt>
                <c:pt idx="4">
                  <c:v>травень</c:v>
                </c:pt>
                <c:pt idx="5">
                  <c:v>червень</c:v>
                </c:pt>
                <c:pt idx="6">
                  <c:v>липень</c:v>
                </c:pt>
                <c:pt idx="7">
                  <c:v>серпень</c:v>
                </c:pt>
                <c:pt idx="8">
                  <c:v>вересень</c:v>
                </c:pt>
                <c:pt idx="9">
                  <c:v>жовтень</c:v>
                </c:pt>
                <c:pt idx="10">
                  <c:v>листопад</c:v>
                </c:pt>
                <c:pt idx="11">
                  <c:v>грудень</c:v>
                </c:pt>
              </c:strCache>
            </c:strRef>
          </c:cat>
          <c:val>
            <c:numRef>
              <c:f>'план-факт'!$C$3:$C$14</c:f>
              <c:numCache>
                <c:formatCode>General</c:formatCode>
                <c:ptCount val="12"/>
                <c:pt idx="0">
                  <c:v>476</c:v>
                </c:pt>
                <c:pt idx="1">
                  <c:v>376</c:v>
                </c:pt>
                <c:pt idx="2">
                  <c:v>789</c:v>
                </c:pt>
                <c:pt idx="3">
                  <c:v>876</c:v>
                </c:pt>
                <c:pt idx="4">
                  <c:v>432</c:v>
                </c:pt>
                <c:pt idx="5">
                  <c:v>654</c:v>
                </c:pt>
                <c:pt idx="6">
                  <c:v>543</c:v>
                </c:pt>
                <c:pt idx="7">
                  <c:v>67</c:v>
                </c:pt>
                <c:pt idx="8">
                  <c:v>258</c:v>
                </c:pt>
                <c:pt idx="9">
                  <c:v>375</c:v>
                </c:pt>
                <c:pt idx="10">
                  <c:v>543</c:v>
                </c:pt>
                <c:pt idx="11">
                  <c:v>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2F-432C-AD96-EA6F11742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/>
                </a:solidFill>
              </a:ln>
              <a:effectLst/>
            </c:spPr>
          </c:upBars>
          <c:downBars>
            <c:spPr>
              <a:solidFill>
                <a:srgbClr val="FFFF00"/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1807269536"/>
        <c:axId val="1807249152"/>
      </c:lineChart>
      <c:catAx>
        <c:axId val="180726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249152"/>
        <c:crosses val="autoZero"/>
        <c:auto val="1"/>
        <c:lblAlgn val="ctr"/>
        <c:lblOffset val="100"/>
        <c:noMultiLvlLbl val="0"/>
      </c:catAx>
      <c:valAx>
        <c:axId val="18072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26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'Ганта графік виконання проекту'!$B$2:$B$15</c:f>
              <c:strCache>
                <c:ptCount val="14"/>
                <c:pt idx="0">
                  <c:v>початок проекту</c:v>
                </c:pt>
                <c:pt idx="1">
                  <c:v>02.10.2018</c:v>
                </c:pt>
                <c:pt idx="2">
                  <c:v>03.10.2018</c:v>
                </c:pt>
                <c:pt idx="3">
                  <c:v>14.10.2018</c:v>
                </c:pt>
                <c:pt idx="4">
                  <c:v>23.10.2018</c:v>
                </c:pt>
                <c:pt idx="5">
                  <c:v>27.10.2018</c:v>
                </c:pt>
                <c:pt idx="6">
                  <c:v>11.11.2018</c:v>
                </c:pt>
                <c:pt idx="7">
                  <c:v>06.12.2018</c:v>
                </c:pt>
                <c:pt idx="8">
                  <c:v>18.12.2018</c:v>
                </c:pt>
                <c:pt idx="9">
                  <c:v>30.12.2018</c:v>
                </c:pt>
                <c:pt idx="10">
                  <c:v>04.01.2019</c:v>
                </c:pt>
                <c:pt idx="11">
                  <c:v>11.01.2019</c:v>
                </c:pt>
                <c:pt idx="12">
                  <c:v>21.01.2019</c:v>
                </c:pt>
                <c:pt idx="13">
                  <c:v>26.01.2019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'Ганта графік виконання проекту'!$A$3:$A$15</c:f>
              <c:strCache>
                <c:ptCount val="13"/>
                <c:pt idx="0">
                  <c:v>видача тем</c:v>
                </c:pt>
                <c:pt idx="1">
                  <c:v>Вивчення постановки завдання</c:v>
                </c:pt>
                <c:pt idx="2">
                  <c:v>Розробка математичної моделі</c:v>
                </c:pt>
                <c:pt idx="3">
                  <c:v>складання алгоритму</c:v>
                </c:pt>
                <c:pt idx="4">
                  <c:v>розробка модуля 1</c:v>
                </c:pt>
                <c:pt idx="5">
                  <c:v>розробка модуля 2</c:v>
                </c:pt>
                <c:pt idx="6">
                  <c:v>розробка модуля 3</c:v>
                </c:pt>
                <c:pt idx="7">
                  <c:v>введеня даних тестових наборів</c:v>
                </c:pt>
                <c:pt idx="8">
                  <c:v>аналіз даних</c:v>
                </c:pt>
                <c:pt idx="9">
                  <c:v>звіт</c:v>
                </c:pt>
                <c:pt idx="10">
                  <c:v>впровадження</c:v>
                </c:pt>
                <c:pt idx="11">
                  <c:v>підсумки</c:v>
                </c:pt>
                <c:pt idx="12">
                  <c:v>захист</c:v>
                </c:pt>
              </c:strCache>
            </c:strRef>
          </c:cat>
          <c:val>
            <c:numRef>
              <c:f>'Ганта графік виконання проекту'!$B$3:$B$15</c:f>
              <c:numCache>
                <c:formatCode>m/d/yyyy</c:formatCode>
                <c:ptCount val="13"/>
                <c:pt idx="0">
                  <c:v>43375</c:v>
                </c:pt>
                <c:pt idx="1">
                  <c:v>43376</c:v>
                </c:pt>
                <c:pt idx="2">
                  <c:v>43387</c:v>
                </c:pt>
                <c:pt idx="3">
                  <c:v>43396</c:v>
                </c:pt>
                <c:pt idx="4">
                  <c:v>43400</c:v>
                </c:pt>
                <c:pt idx="5">
                  <c:v>43415</c:v>
                </c:pt>
                <c:pt idx="6">
                  <c:v>43440</c:v>
                </c:pt>
                <c:pt idx="7">
                  <c:v>43452</c:v>
                </c:pt>
                <c:pt idx="8">
                  <c:v>43464</c:v>
                </c:pt>
                <c:pt idx="9">
                  <c:v>43469</c:v>
                </c:pt>
                <c:pt idx="10">
                  <c:v>43476</c:v>
                </c:pt>
                <c:pt idx="11">
                  <c:v>43486</c:v>
                </c:pt>
                <c:pt idx="12">
                  <c:v>43491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7-46AB-9A28-A1C6E0E6351A}"/>
            </c:ext>
          </c:extLst>
        </c:ser>
        <c:ser>
          <c:idx val="1"/>
          <c:order val="1"/>
          <c:tx>
            <c:strRef>
              <c:f>'Ганта графік виконання проекту'!$C$2</c:f>
              <c:strCache>
                <c:ptCount val="1"/>
                <c:pt idx="0">
                  <c:v>тривалість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'Ганта графік виконання проекту'!$A$3:$A$15</c:f>
              <c:strCache>
                <c:ptCount val="13"/>
                <c:pt idx="0">
                  <c:v>видача тем</c:v>
                </c:pt>
                <c:pt idx="1">
                  <c:v>Вивчення постановки завдання</c:v>
                </c:pt>
                <c:pt idx="2">
                  <c:v>Розробка математичної моделі</c:v>
                </c:pt>
                <c:pt idx="3">
                  <c:v>складання алгоритму</c:v>
                </c:pt>
                <c:pt idx="4">
                  <c:v>розробка модуля 1</c:v>
                </c:pt>
                <c:pt idx="5">
                  <c:v>розробка модуля 2</c:v>
                </c:pt>
                <c:pt idx="6">
                  <c:v>розробка модуля 3</c:v>
                </c:pt>
                <c:pt idx="7">
                  <c:v>введеня даних тестових наборів</c:v>
                </c:pt>
                <c:pt idx="8">
                  <c:v>аналіз даних</c:v>
                </c:pt>
                <c:pt idx="9">
                  <c:v>звіт</c:v>
                </c:pt>
                <c:pt idx="10">
                  <c:v>впровадження</c:v>
                </c:pt>
                <c:pt idx="11">
                  <c:v>підсумки</c:v>
                </c:pt>
                <c:pt idx="12">
                  <c:v>захист</c:v>
                </c:pt>
              </c:strCache>
            </c:strRef>
          </c:cat>
          <c:val>
            <c:numRef>
              <c:f>'Ганта графік виконання проекту'!$C$3:$C$15</c:f>
              <c:numCache>
                <c:formatCode>General</c:formatCode>
                <c:ptCount val="13"/>
                <c:pt idx="0">
                  <c:v>1</c:v>
                </c:pt>
                <c:pt idx="1">
                  <c:v>11</c:v>
                </c:pt>
                <c:pt idx="2">
                  <c:v>9</c:v>
                </c:pt>
                <c:pt idx="3">
                  <c:v>4</c:v>
                </c:pt>
                <c:pt idx="4">
                  <c:v>15</c:v>
                </c:pt>
                <c:pt idx="5">
                  <c:v>25</c:v>
                </c:pt>
                <c:pt idx="6">
                  <c:v>12</c:v>
                </c:pt>
                <c:pt idx="7">
                  <c:v>12</c:v>
                </c:pt>
                <c:pt idx="8">
                  <c:v>5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97-46AB-9A28-A1C6E0E63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1440078944"/>
        <c:axId val="1213078512"/>
      </c:barChart>
      <c:catAx>
        <c:axId val="1440078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078512"/>
        <c:crosses val="autoZero"/>
        <c:auto val="1"/>
        <c:lblAlgn val="ctr"/>
        <c:lblOffset val="100"/>
        <c:noMultiLvlLbl val="0"/>
      </c:catAx>
      <c:valAx>
        <c:axId val="12130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07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'Дві осі'!$A$3</c:f>
              <c:strCache>
                <c:ptCount val="1"/>
                <c:pt idx="0">
                  <c:v>фактичні продажі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'Дві осі'!$B$2:$M$2</c:f>
              <c:strCache>
                <c:ptCount val="12"/>
                <c:pt idx="0">
                  <c:v>січень</c:v>
                </c:pt>
                <c:pt idx="1">
                  <c:v>лютий</c:v>
                </c:pt>
                <c:pt idx="2">
                  <c:v>березень</c:v>
                </c:pt>
                <c:pt idx="3">
                  <c:v>квітень</c:v>
                </c:pt>
                <c:pt idx="4">
                  <c:v>травень</c:v>
                </c:pt>
                <c:pt idx="5">
                  <c:v>червень</c:v>
                </c:pt>
                <c:pt idx="6">
                  <c:v>липень</c:v>
                </c:pt>
                <c:pt idx="7">
                  <c:v>серпень</c:v>
                </c:pt>
                <c:pt idx="8">
                  <c:v>вересень</c:v>
                </c:pt>
                <c:pt idx="9">
                  <c:v>жовтень</c:v>
                </c:pt>
                <c:pt idx="10">
                  <c:v>листопад</c:v>
                </c:pt>
                <c:pt idx="11">
                  <c:v>грудень</c:v>
                </c:pt>
              </c:strCache>
            </c:strRef>
          </c:cat>
          <c:val>
            <c:numRef>
              <c:f>'Дві осі'!$B$3:$M$3</c:f>
              <c:numCache>
                <c:formatCode>General</c:formatCode>
                <c:ptCount val="12"/>
                <c:pt idx="0">
                  <c:v>1234</c:v>
                </c:pt>
                <c:pt idx="1">
                  <c:v>1432</c:v>
                </c:pt>
                <c:pt idx="2">
                  <c:v>987</c:v>
                </c:pt>
                <c:pt idx="3">
                  <c:v>1644</c:v>
                </c:pt>
                <c:pt idx="4">
                  <c:v>2345</c:v>
                </c:pt>
                <c:pt idx="5">
                  <c:v>1645</c:v>
                </c:pt>
                <c:pt idx="6">
                  <c:v>3211</c:v>
                </c:pt>
                <c:pt idx="7">
                  <c:v>1621</c:v>
                </c:pt>
                <c:pt idx="8">
                  <c:v>1198</c:v>
                </c:pt>
                <c:pt idx="9">
                  <c:v>2197</c:v>
                </c:pt>
                <c:pt idx="10">
                  <c:v>1024</c:v>
                </c:pt>
                <c:pt idx="11">
                  <c:v>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7-4B81-BBC3-E027ACF71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0074784"/>
        <c:axId val="1440072704"/>
      </c:lineChart>
      <c:lineChart>
        <c:grouping val="standard"/>
        <c:varyColors val="0"/>
        <c:ser>
          <c:idx val="1"/>
          <c:order val="1"/>
          <c:tx>
            <c:strRef>
              <c:f>'Дві осі'!$A$4</c:f>
              <c:strCache>
                <c:ptCount val="1"/>
                <c:pt idx="0">
                  <c:v>рентабельність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'Дві осі'!$B$2:$M$2</c:f>
              <c:strCache>
                <c:ptCount val="12"/>
                <c:pt idx="0">
                  <c:v>січень</c:v>
                </c:pt>
                <c:pt idx="1">
                  <c:v>лютий</c:v>
                </c:pt>
                <c:pt idx="2">
                  <c:v>березень</c:v>
                </c:pt>
                <c:pt idx="3">
                  <c:v>квітень</c:v>
                </c:pt>
                <c:pt idx="4">
                  <c:v>травень</c:v>
                </c:pt>
                <c:pt idx="5">
                  <c:v>червень</c:v>
                </c:pt>
                <c:pt idx="6">
                  <c:v>липень</c:v>
                </c:pt>
                <c:pt idx="7">
                  <c:v>серпень</c:v>
                </c:pt>
                <c:pt idx="8">
                  <c:v>вересень</c:v>
                </c:pt>
                <c:pt idx="9">
                  <c:v>жовтень</c:v>
                </c:pt>
                <c:pt idx="10">
                  <c:v>листопад</c:v>
                </c:pt>
                <c:pt idx="11">
                  <c:v>грудень</c:v>
                </c:pt>
              </c:strCache>
            </c:strRef>
          </c:cat>
          <c:val>
            <c:numRef>
              <c:f>'Дві осі'!$B$4:$M$4</c:f>
              <c:numCache>
                <c:formatCode>0.0%</c:formatCode>
                <c:ptCount val="12"/>
                <c:pt idx="0">
                  <c:v>2.4E-2</c:v>
                </c:pt>
                <c:pt idx="1">
                  <c:v>1.4E-2</c:v>
                </c:pt>
                <c:pt idx="2">
                  <c:v>3.4000000000000002E-2</c:v>
                </c:pt>
                <c:pt idx="3">
                  <c:v>1.7999999999999999E-2</c:v>
                </c:pt>
                <c:pt idx="4">
                  <c:v>2.8000000000000001E-2</c:v>
                </c:pt>
                <c:pt idx="5">
                  <c:v>5.0999999999999997E-2</c:v>
                </c:pt>
                <c:pt idx="6">
                  <c:v>3.5000000000000003E-2</c:v>
                </c:pt>
                <c:pt idx="7">
                  <c:v>0.09</c:v>
                </c:pt>
                <c:pt idx="8">
                  <c:v>1.2999999999999999E-2</c:v>
                </c:pt>
                <c:pt idx="9">
                  <c:v>1.7999999999999999E-2</c:v>
                </c:pt>
                <c:pt idx="10">
                  <c:v>2.01E-2</c:v>
                </c:pt>
                <c:pt idx="11">
                  <c:v>2.7E-2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7-4B81-BBC3-E027ACF71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844976"/>
        <c:axId val="2074841232"/>
      </c:lineChart>
      <c:catAx>
        <c:axId val="14400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072704"/>
        <c:crosses val="autoZero"/>
        <c:auto val="1"/>
        <c:lblAlgn val="ctr"/>
        <c:lblOffset val="100"/>
        <c:noMultiLvlLbl val="0"/>
      </c:catAx>
      <c:valAx>
        <c:axId val="144007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074784"/>
        <c:crosses val="autoZero"/>
        <c:crossBetween val="between"/>
      </c:valAx>
      <c:valAx>
        <c:axId val="207484123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844976"/>
        <c:crosses val="max"/>
        <c:crossBetween val="between"/>
      </c:valAx>
      <c:catAx>
        <c:axId val="2074844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748412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Поверхня!$A$6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Поверхня!$B$6:$R$6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5-46F6-8678-9400F2B75BD8}"/>
            </c:ext>
          </c:extLst>
        </c:ser>
        <c:ser>
          <c:idx val="1"/>
          <c:order val="1"/>
          <c:tx>
            <c:strRef>
              <c:f>Поверхня!$A$7</c:f>
              <c:strCache>
                <c:ptCount val="1"/>
                <c:pt idx="0">
                  <c:v>-3,5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Поверхня!$B$7:$R$7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1.2247448713915889</c:v>
                </c:pt>
                <c:pt idx="6">
                  <c:v>1.6583123951776999</c:v>
                </c:pt>
                <c:pt idx="7">
                  <c:v>1.8708286933869707</c:v>
                </c:pt>
                <c:pt idx="8">
                  <c:v>1.9364916731037085</c:v>
                </c:pt>
                <c:pt idx="9">
                  <c:v>1.8708286933869707</c:v>
                </c:pt>
                <c:pt idx="10">
                  <c:v>1.6583123951776999</c:v>
                </c:pt>
                <c:pt idx="11">
                  <c:v>1.2247448713915889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5-46F6-8678-9400F2B75BD8}"/>
            </c:ext>
          </c:extLst>
        </c:ser>
        <c:ser>
          <c:idx val="2"/>
          <c:order val="2"/>
          <c:tx>
            <c:strRef>
              <c:f>Поверхня!$A$8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Поверхня!$B$8:$R$8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0.8660254037844386</c:v>
                </c:pt>
                <c:pt idx="4">
                  <c:v>1.7320508075688772</c:v>
                </c:pt>
                <c:pt idx="5">
                  <c:v>2.179449471770337</c:v>
                </c:pt>
                <c:pt idx="6">
                  <c:v>2.4494897427831779</c:v>
                </c:pt>
                <c:pt idx="7">
                  <c:v>2.598076211353316</c:v>
                </c:pt>
                <c:pt idx="8">
                  <c:v>2.6457513110645907</c:v>
                </c:pt>
                <c:pt idx="9">
                  <c:v>2.598076211353316</c:v>
                </c:pt>
                <c:pt idx="10">
                  <c:v>2.4494897427831779</c:v>
                </c:pt>
                <c:pt idx="11">
                  <c:v>2.179449471770337</c:v>
                </c:pt>
                <c:pt idx="12">
                  <c:v>1.7320508075688772</c:v>
                </c:pt>
                <c:pt idx="13">
                  <c:v>0.8660254037844386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5-46F6-8678-9400F2B75BD8}"/>
            </c:ext>
          </c:extLst>
        </c:ser>
        <c:ser>
          <c:idx val="3"/>
          <c:order val="3"/>
          <c:tx>
            <c:strRef>
              <c:f>Поверхня!$A$9</c:f>
              <c:strCache>
                <c:ptCount val="1"/>
                <c:pt idx="0">
                  <c:v>-2,5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Поверхня!$B$9:$R$9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0.8660254037844386</c:v>
                </c:pt>
                <c:pt idx="3">
                  <c:v>1.8708286933869707</c:v>
                </c:pt>
                <c:pt idx="4">
                  <c:v>2.3979157616563596</c:v>
                </c:pt>
                <c:pt idx="5">
                  <c:v>2.7386127875258306</c:v>
                </c:pt>
                <c:pt idx="6">
                  <c:v>2.9580398915498081</c:v>
                </c:pt>
                <c:pt idx="7">
                  <c:v>3.082207001484488</c:v>
                </c:pt>
                <c:pt idx="8">
                  <c:v>3.1224989991991992</c:v>
                </c:pt>
                <c:pt idx="9">
                  <c:v>3.082207001484488</c:v>
                </c:pt>
                <c:pt idx="10">
                  <c:v>2.9580398915498081</c:v>
                </c:pt>
                <c:pt idx="11">
                  <c:v>2.7386127875258306</c:v>
                </c:pt>
                <c:pt idx="12">
                  <c:v>2.3979157616563596</c:v>
                </c:pt>
                <c:pt idx="13">
                  <c:v>1.8708286933869707</c:v>
                </c:pt>
                <c:pt idx="14">
                  <c:v>0.8660254037844386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45-46F6-8678-9400F2B75BD8}"/>
            </c:ext>
          </c:extLst>
        </c:ser>
        <c:ser>
          <c:idx val="4"/>
          <c:order val="4"/>
          <c:tx>
            <c:strRef>
              <c:f>Поверхня!$A$10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Поверхня!$B$10:$R$10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1.7320508075688772</c:v>
                </c:pt>
                <c:pt idx="3">
                  <c:v>2.3979157616563596</c:v>
                </c:pt>
                <c:pt idx="4">
                  <c:v>2.8284271247461903</c:v>
                </c:pt>
                <c:pt idx="5">
                  <c:v>3.1224989991991992</c:v>
                </c:pt>
                <c:pt idx="6">
                  <c:v>3.3166247903553998</c:v>
                </c:pt>
                <c:pt idx="7">
                  <c:v>3.427827300200522</c:v>
                </c:pt>
                <c:pt idx="8">
                  <c:v>3.4641016151377544</c:v>
                </c:pt>
                <c:pt idx="9">
                  <c:v>3.427827300200522</c:v>
                </c:pt>
                <c:pt idx="10">
                  <c:v>3.3166247903553998</c:v>
                </c:pt>
                <c:pt idx="11">
                  <c:v>3.1224989991991992</c:v>
                </c:pt>
                <c:pt idx="12">
                  <c:v>2.8284271247461903</c:v>
                </c:pt>
                <c:pt idx="13">
                  <c:v>2.3979157616563596</c:v>
                </c:pt>
                <c:pt idx="14">
                  <c:v>1.7320508075688772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45-46F6-8678-9400F2B75BD8}"/>
            </c:ext>
          </c:extLst>
        </c:ser>
        <c:ser>
          <c:idx val="5"/>
          <c:order val="5"/>
          <c:tx>
            <c:strRef>
              <c:f>Поверхня!$A$11</c:f>
              <c:strCache>
                <c:ptCount val="1"/>
                <c:pt idx="0">
                  <c:v>-1,5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Поверхня!$B$11:$R$11</c:f>
              <c:numCache>
                <c:formatCode>General</c:formatCode>
                <c:ptCount val="17"/>
                <c:pt idx="0">
                  <c:v>0</c:v>
                </c:pt>
                <c:pt idx="1">
                  <c:v>1.2247448713915889</c:v>
                </c:pt>
                <c:pt idx="2">
                  <c:v>2.179449471770337</c:v>
                </c:pt>
                <c:pt idx="3">
                  <c:v>2.7386127875258306</c:v>
                </c:pt>
                <c:pt idx="4">
                  <c:v>3.1224989991991992</c:v>
                </c:pt>
                <c:pt idx="5">
                  <c:v>3.3911649915626341</c:v>
                </c:pt>
                <c:pt idx="6">
                  <c:v>3.5707142142714252</c:v>
                </c:pt>
                <c:pt idx="7">
                  <c:v>3.6742346141747673</c:v>
                </c:pt>
                <c:pt idx="8">
                  <c:v>3.7080992435478315</c:v>
                </c:pt>
                <c:pt idx="9">
                  <c:v>3.6742346141747673</c:v>
                </c:pt>
                <c:pt idx="10">
                  <c:v>3.5707142142714252</c:v>
                </c:pt>
                <c:pt idx="11">
                  <c:v>3.3911649915626341</c:v>
                </c:pt>
                <c:pt idx="12">
                  <c:v>3.1224989991991992</c:v>
                </c:pt>
                <c:pt idx="13">
                  <c:v>2.7386127875258306</c:v>
                </c:pt>
                <c:pt idx="14">
                  <c:v>2.179449471770337</c:v>
                </c:pt>
                <c:pt idx="15">
                  <c:v>1.2247448713915889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45-46F6-8678-9400F2B75BD8}"/>
            </c:ext>
          </c:extLst>
        </c:ser>
        <c:ser>
          <c:idx val="6"/>
          <c:order val="6"/>
          <c:tx>
            <c:strRef>
              <c:f>Поверхня!$A$12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Поверхня!$B$12:$R$12</c:f>
              <c:numCache>
                <c:formatCode>General</c:formatCode>
                <c:ptCount val="17"/>
                <c:pt idx="0">
                  <c:v>0</c:v>
                </c:pt>
                <c:pt idx="1">
                  <c:v>1.6583123951776999</c:v>
                </c:pt>
                <c:pt idx="2">
                  <c:v>2.4494897427831779</c:v>
                </c:pt>
                <c:pt idx="3">
                  <c:v>2.9580398915498081</c:v>
                </c:pt>
                <c:pt idx="4">
                  <c:v>3.3166247903553998</c:v>
                </c:pt>
                <c:pt idx="5">
                  <c:v>3.5707142142714252</c:v>
                </c:pt>
                <c:pt idx="6">
                  <c:v>3.7416573867739413</c:v>
                </c:pt>
                <c:pt idx="7">
                  <c:v>3.8405728739343039</c:v>
                </c:pt>
                <c:pt idx="8">
                  <c:v>3.872983346207417</c:v>
                </c:pt>
                <c:pt idx="9">
                  <c:v>3.8405728739343039</c:v>
                </c:pt>
                <c:pt idx="10">
                  <c:v>3.7416573867739413</c:v>
                </c:pt>
                <c:pt idx="11">
                  <c:v>3.5707142142714252</c:v>
                </c:pt>
                <c:pt idx="12">
                  <c:v>3.3166247903553998</c:v>
                </c:pt>
                <c:pt idx="13">
                  <c:v>2.9580398915498081</c:v>
                </c:pt>
                <c:pt idx="14">
                  <c:v>2.4494897427831779</c:v>
                </c:pt>
                <c:pt idx="15">
                  <c:v>1.6583123951776999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45-46F6-8678-9400F2B75BD8}"/>
            </c:ext>
          </c:extLst>
        </c:ser>
        <c:ser>
          <c:idx val="7"/>
          <c:order val="7"/>
          <c:tx>
            <c:strRef>
              <c:f>Поверхня!$A$13</c:f>
              <c:strCache>
                <c:ptCount val="1"/>
                <c:pt idx="0">
                  <c:v>-0,5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Поверхня!$B$13:$R$13</c:f>
              <c:numCache>
                <c:formatCode>General</c:formatCode>
                <c:ptCount val="17"/>
                <c:pt idx="0">
                  <c:v>0</c:v>
                </c:pt>
                <c:pt idx="1">
                  <c:v>1.8708286933869707</c:v>
                </c:pt>
                <c:pt idx="2">
                  <c:v>2.598076211353316</c:v>
                </c:pt>
                <c:pt idx="3">
                  <c:v>3.082207001484488</c:v>
                </c:pt>
                <c:pt idx="4">
                  <c:v>3.427827300200522</c:v>
                </c:pt>
                <c:pt idx="5">
                  <c:v>3.6742346141747673</c:v>
                </c:pt>
                <c:pt idx="6">
                  <c:v>3.8405728739343039</c:v>
                </c:pt>
                <c:pt idx="7">
                  <c:v>3.9370039370059056</c:v>
                </c:pt>
                <c:pt idx="8">
                  <c:v>3.9686269665968861</c:v>
                </c:pt>
                <c:pt idx="9">
                  <c:v>3.9370039370059056</c:v>
                </c:pt>
                <c:pt idx="10">
                  <c:v>3.8405728739343039</c:v>
                </c:pt>
                <c:pt idx="11">
                  <c:v>3.6742346141747673</c:v>
                </c:pt>
                <c:pt idx="12">
                  <c:v>3.427827300200522</c:v>
                </c:pt>
                <c:pt idx="13">
                  <c:v>3.082207001484488</c:v>
                </c:pt>
                <c:pt idx="14">
                  <c:v>2.598076211353316</c:v>
                </c:pt>
                <c:pt idx="15">
                  <c:v>1.8708286933869707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45-46F6-8678-9400F2B75BD8}"/>
            </c:ext>
          </c:extLst>
        </c:ser>
        <c:ser>
          <c:idx val="8"/>
          <c:order val="8"/>
          <c:tx>
            <c:strRef>
              <c:f>Поверхня!$A$14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Поверхня!$B$14:$R$14</c:f>
              <c:numCache>
                <c:formatCode>General</c:formatCode>
                <c:ptCount val="17"/>
                <c:pt idx="0">
                  <c:v>0</c:v>
                </c:pt>
                <c:pt idx="1">
                  <c:v>1.9364916731037085</c:v>
                </c:pt>
                <c:pt idx="2">
                  <c:v>2.6457513110645907</c:v>
                </c:pt>
                <c:pt idx="3">
                  <c:v>3.1224989991991992</c:v>
                </c:pt>
                <c:pt idx="4">
                  <c:v>3.4641016151377544</c:v>
                </c:pt>
                <c:pt idx="5">
                  <c:v>3.7080992435478315</c:v>
                </c:pt>
                <c:pt idx="6">
                  <c:v>3.872983346207417</c:v>
                </c:pt>
                <c:pt idx="7">
                  <c:v>3.9686269665968861</c:v>
                </c:pt>
                <c:pt idx="8">
                  <c:v>4</c:v>
                </c:pt>
                <c:pt idx="9">
                  <c:v>3.9686269665968861</c:v>
                </c:pt>
                <c:pt idx="10">
                  <c:v>3.872983346207417</c:v>
                </c:pt>
                <c:pt idx="11">
                  <c:v>3.7080992435478315</c:v>
                </c:pt>
                <c:pt idx="12">
                  <c:v>3.4641016151377544</c:v>
                </c:pt>
                <c:pt idx="13">
                  <c:v>3.1224989991991992</c:v>
                </c:pt>
                <c:pt idx="14">
                  <c:v>2.6457513110645907</c:v>
                </c:pt>
                <c:pt idx="15">
                  <c:v>1.9364916731037085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45-46F6-8678-9400F2B75BD8}"/>
            </c:ext>
          </c:extLst>
        </c:ser>
        <c:ser>
          <c:idx val="9"/>
          <c:order val="9"/>
          <c:tx>
            <c:strRef>
              <c:f>Поверхня!$A$15</c:f>
              <c:strCache>
                <c:ptCount val="1"/>
                <c:pt idx="0">
                  <c:v>0,5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Поверхня!$B$15:$R$15</c:f>
              <c:numCache>
                <c:formatCode>General</c:formatCode>
                <c:ptCount val="17"/>
                <c:pt idx="0">
                  <c:v>0</c:v>
                </c:pt>
                <c:pt idx="1">
                  <c:v>1.8708286933869707</c:v>
                </c:pt>
                <c:pt idx="2">
                  <c:v>2.598076211353316</c:v>
                </c:pt>
                <c:pt idx="3">
                  <c:v>3.082207001484488</c:v>
                </c:pt>
                <c:pt idx="4">
                  <c:v>3.427827300200522</c:v>
                </c:pt>
                <c:pt idx="5">
                  <c:v>3.6742346141747673</c:v>
                </c:pt>
                <c:pt idx="6">
                  <c:v>3.8405728739343039</c:v>
                </c:pt>
                <c:pt idx="7">
                  <c:v>3.9370039370059056</c:v>
                </c:pt>
                <c:pt idx="8">
                  <c:v>3.9686269665968861</c:v>
                </c:pt>
                <c:pt idx="9">
                  <c:v>3.9370039370059056</c:v>
                </c:pt>
                <c:pt idx="10">
                  <c:v>3.8405728739343039</c:v>
                </c:pt>
                <c:pt idx="11">
                  <c:v>3.6742346141747673</c:v>
                </c:pt>
                <c:pt idx="12">
                  <c:v>3.427827300200522</c:v>
                </c:pt>
                <c:pt idx="13">
                  <c:v>3.082207001484488</c:v>
                </c:pt>
                <c:pt idx="14">
                  <c:v>2.598076211353316</c:v>
                </c:pt>
                <c:pt idx="15">
                  <c:v>1.8708286933869707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45-46F6-8678-9400F2B75BD8}"/>
            </c:ext>
          </c:extLst>
        </c:ser>
        <c:ser>
          <c:idx val="10"/>
          <c:order val="10"/>
          <c:tx>
            <c:strRef>
              <c:f>Поверхня!$A$16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Поверхня!$B$16:$R$16</c:f>
              <c:numCache>
                <c:formatCode>General</c:formatCode>
                <c:ptCount val="17"/>
                <c:pt idx="0">
                  <c:v>0</c:v>
                </c:pt>
                <c:pt idx="1">
                  <c:v>1.6583123951776999</c:v>
                </c:pt>
                <c:pt idx="2">
                  <c:v>2.4494897427831779</c:v>
                </c:pt>
                <c:pt idx="3">
                  <c:v>2.9580398915498081</c:v>
                </c:pt>
                <c:pt idx="4">
                  <c:v>3.3166247903553998</c:v>
                </c:pt>
                <c:pt idx="5">
                  <c:v>3.5707142142714252</c:v>
                </c:pt>
                <c:pt idx="6">
                  <c:v>3.7416573867739413</c:v>
                </c:pt>
                <c:pt idx="7">
                  <c:v>3.8405728739343039</c:v>
                </c:pt>
                <c:pt idx="8">
                  <c:v>3.872983346207417</c:v>
                </c:pt>
                <c:pt idx="9">
                  <c:v>3.8405728739343039</c:v>
                </c:pt>
                <c:pt idx="10">
                  <c:v>3.7416573867739413</c:v>
                </c:pt>
                <c:pt idx="11">
                  <c:v>3.5707142142714252</c:v>
                </c:pt>
                <c:pt idx="12">
                  <c:v>3.3166247903553998</c:v>
                </c:pt>
                <c:pt idx="13">
                  <c:v>2.9580398915498081</c:v>
                </c:pt>
                <c:pt idx="14">
                  <c:v>2.4494897427831779</c:v>
                </c:pt>
                <c:pt idx="15">
                  <c:v>1.6583123951776999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045-46F6-8678-9400F2B75BD8}"/>
            </c:ext>
          </c:extLst>
        </c:ser>
        <c:ser>
          <c:idx val="11"/>
          <c:order val="11"/>
          <c:tx>
            <c:strRef>
              <c:f>Поверхня!$A$17</c:f>
              <c:strCache>
                <c:ptCount val="1"/>
                <c:pt idx="0">
                  <c:v>1,5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Поверхня!$B$17:$R$17</c:f>
              <c:numCache>
                <c:formatCode>General</c:formatCode>
                <c:ptCount val="17"/>
                <c:pt idx="0">
                  <c:v>0</c:v>
                </c:pt>
                <c:pt idx="1">
                  <c:v>1.2247448713915889</c:v>
                </c:pt>
                <c:pt idx="2">
                  <c:v>2.179449471770337</c:v>
                </c:pt>
                <c:pt idx="3">
                  <c:v>2.7386127875258306</c:v>
                </c:pt>
                <c:pt idx="4">
                  <c:v>3.1224989991991992</c:v>
                </c:pt>
                <c:pt idx="5">
                  <c:v>3.3911649915626341</c:v>
                </c:pt>
                <c:pt idx="6">
                  <c:v>3.5707142142714252</c:v>
                </c:pt>
                <c:pt idx="7">
                  <c:v>3.6742346141747673</c:v>
                </c:pt>
                <c:pt idx="8">
                  <c:v>3.7080992435478315</c:v>
                </c:pt>
                <c:pt idx="9">
                  <c:v>3.6742346141747673</c:v>
                </c:pt>
                <c:pt idx="10">
                  <c:v>3.5707142142714252</c:v>
                </c:pt>
                <c:pt idx="11">
                  <c:v>3.3911649915626341</c:v>
                </c:pt>
                <c:pt idx="12">
                  <c:v>3.1224989991991992</c:v>
                </c:pt>
                <c:pt idx="13">
                  <c:v>2.7386127875258306</c:v>
                </c:pt>
                <c:pt idx="14">
                  <c:v>2.179449471770337</c:v>
                </c:pt>
                <c:pt idx="15">
                  <c:v>1.2247448713915889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045-46F6-8678-9400F2B75BD8}"/>
            </c:ext>
          </c:extLst>
        </c:ser>
        <c:ser>
          <c:idx val="12"/>
          <c:order val="12"/>
          <c:tx>
            <c:strRef>
              <c:f>Поверхня!$A$18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Поверхня!$B$18:$R$18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1.7320508075688772</c:v>
                </c:pt>
                <c:pt idx="3">
                  <c:v>2.3979157616563596</c:v>
                </c:pt>
                <c:pt idx="4">
                  <c:v>2.8284271247461903</c:v>
                </c:pt>
                <c:pt idx="5">
                  <c:v>3.1224989991991992</c:v>
                </c:pt>
                <c:pt idx="6">
                  <c:v>3.3166247903553998</c:v>
                </c:pt>
                <c:pt idx="7">
                  <c:v>3.427827300200522</c:v>
                </c:pt>
                <c:pt idx="8">
                  <c:v>3.4641016151377544</c:v>
                </c:pt>
                <c:pt idx="9">
                  <c:v>3.427827300200522</c:v>
                </c:pt>
                <c:pt idx="10">
                  <c:v>3.3166247903553998</c:v>
                </c:pt>
                <c:pt idx="11">
                  <c:v>3.1224989991991992</c:v>
                </c:pt>
                <c:pt idx="12">
                  <c:v>2.8284271247461903</c:v>
                </c:pt>
                <c:pt idx="13">
                  <c:v>2.3979157616563596</c:v>
                </c:pt>
                <c:pt idx="14">
                  <c:v>1.7320508075688772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045-46F6-8678-9400F2B75BD8}"/>
            </c:ext>
          </c:extLst>
        </c:ser>
        <c:ser>
          <c:idx val="13"/>
          <c:order val="13"/>
          <c:tx>
            <c:strRef>
              <c:f>Поверхня!$A$19</c:f>
              <c:strCache>
                <c:ptCount val="1"/>
                <c:pt idx="0">
                  <c:v>2,5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Поверхня!$B$19:$R$19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0.8660254037844386</c:v>
                </c:pt>
                <c:pt idx="3">
                  <c:v>1.8708286933869707</c:v>
                </c:pt>
                <c:pt idx="4">
                  <c:v>2.3979157616563596</c:v>
                </c:pt>
                <c:pt idx="5">
                  <c:v>2.7386127875258306</c:v>
                </c:pt>
                <c:pt idx="6">
                  <c:v>2.9580398915498081</c:v>
                </c:pt>
                <c:pt idx="7">
                  <c:v>3.082207001484488</c:v>
                </c:pt>
                <c:pt idx="8">
                  <c:v>3.1224989991991992</c:v>
                </c:pt>
                <c:pt idx="9">
                  <c:v>3.082207001484488</c:v>
                </c:pt>
                <c:pt idx="10">
                  <c:v>2.9580398915498081</c:v>
                </c:pt>
                <c:pt idx="11">
                  <c:v>2.7386127875258306</c:v>
                </c:pt>
                <c:pt idx="12">
                  <c:v>2.3979157616563596</c:v>
                </c:pt>
                <c:pt idx="13">
                  <c:v>1.8708286933869707</c:v>
                </c:pt>
                <c:pt idx="14">
                  <c:v>0.8660254037844386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45-46F6-8678-9400F2B75BD8}"/>
            </c:ext>
          </c:extLst>
        </c:ser>
        <c:ser>
          <c:idx val="14"/>
          <c:order val="14"/>
          <c:tx>
            <c:strRef>
              <c:f>Поверхня!$A$20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Поверхня!$B$20:$R$20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0.8660254037844386</c:v>
                </c:pt>
                <c:pt idx="4">
                  <c:v>1.7320508075688772</c:v>
                </c:pt>
                <c:pt idx="5">
                  <c:v>2.179449471770337</c:v>
                </c:pt>
                <c:pt idx="6">
                  <c:v>2.4494897427831779</c:v>
                </c:pt>
                <c:pt idx="7">
                  <c:v>2.598076211353316</c:v>
                </c:pt>
                <c:pt idx="8">
                  <c:v>2.6457513110645907</c:v>
                </c:pt>
                <c:pt idx="9">
                  <c:v>2.598076211353316</c:v>
                </c:pt>
                <c:pt idx="10">
                  <c:v>2.4494897427831779</c:v>
                </c:pt>
                <c:pt idx="11">
                  <c:v>2.179449471770337</c:v>
                </c:pt>
                <c:pt idx="12">
                  <c:v>1.7320508075688772</c:v>
                </c:pt>
                <c:pt idx="13">
                  <c:v>0.8660254037844386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045-46F6-8678-9400F2B75BD8}"/>
            </c:ext>
          </c:extLst>
        </c:ser>
        <c:ser>
          <c:idx val="15"/>
          <c:order val="15"/>
          <c:tx>
            <c:strRef>
              <c:f>Поверхня!$A$21</c:f>
              <c:strCache>
                <c:ptCount val="1"/>
                <c:pt idx="0">
                  <c:v>3,5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Поверхня!$B$21:$R$21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1.2247448713915889</c:v>
                </c:pt>
                <c:pt idx="6">
                  <c:v>1.6583123951776999</c:v>
                </c:pt>
                <c:pt idx="7">
                  <c:v>1.8708286933869707</c:v>
                </c:pt>
                <c:pt idx="8">
                  <c:v>1.9364916731037085</c:v>
                </c:pt>
                <c:pt idx="9">
                  <c:v>1.8708286933869707</c:v>
                </c:pt>
                <c:pt idx="10">
                  <c:v>1.6583123951776999</c:v>
                </c:pt>
                <c:pt idx="11">
                  <c:v>1.2247448713915889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045-46F6-8678-9400F2B75BD8}"/>
            </c:ext>
          </c:extLst>
        </c:ser>
        <c:ser>
          <c:idx val="16"/>
          <c:order val="16"/>
          <c:tx>
            <c:strRef>
              <c:f>Поверхня!$A$22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numRef>
              <c:f>Поверхня!$B$5:$R$5</c:f>
              <c:numCache>
                <c:formatCode>General</c:formatCode>
                <c:ptCount val="17"/>
                <c:pt idx="0">
                  <c:v>-4</c:v>
                </c:pt>
                <c:pt idx="1">
                  <c:v>-3.5</c:v>
                </c:pt>
                <c:pt idx="2">
                  <c:v>-3</c:v>
                </c:pt>
                <c:pt idx="3">
                  <c:v>-2.5</c:v>
                </c:pt>
                <c:pt idx="4">
                  <c:v>-2</c:v>
                </c:pt>
                <c:pt idx="5">
                  <c:v>-1.5</c:v>
                </c:pt>
                <c:pt idx="6">
                  <c:v>-1</c:v>
                </c:pt>
                <c:pt idx="7">
                  <c:v>-0.5</c:v>
                </c:pt>
                <c:pt idx="8">
                  <c:v>0</c:v>
                </c:pt>
                <c:pt idx="9">
                  <c:v>0.5</c:v>
                </c:pt>
                <c:pt idx="10">
                  <c:v>1</c:v>
                </c:pt>
                <c:pt idx="11">
                  <c:v>1.5</c:v>
                </c:pt>
                <c:pt idx="12">
                  <c:v>2</c:v>
                </c:pt>
                <c:pt idx="13">
                  <c:v>2.5</c:v>
                </c:pt>
                <c:pt idx="14">
                  <c:v>3</c:v>
                </c:pt>
                <c:pt idx="15">
                  <c:v>3.5</c:v>
                </c:pt>
                <c:pt idx="16">
                  <c:v>4</c:v>
                </c:pt>
              </c:numCache>
            </c:numRef>
          </c:cat>
          <c:val>
            <c:numRef>
              <c:f>Поверхня!$B$22:$R$22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045-46F6-8678-9400F2B75BD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2081189744"/>
        <c:axId val="2081185584"/>
        <c:axId val="1820953296"/>
      </c:surface3DChart>
      <c:catAx>
        <c:axId val="208118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85584"/>
        <c:crosses val="autoZero"/>
        <c:auto val="1"/>
        <c:lblAlgn val="ctr"/>
        <c:lblOffset val="100"/>
        <c:noMultiLvlLbl val="0"/>
      </c:catAx>
      <c:valAx>
        <c:axId val="20811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89744"/>
        <c:crosses val="autoZero"/>
        <c:crossBetween val="midCat"/>
      </c:valAx>
      <c:serAx>
        <c:axId val="18209532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185584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'Інтерактивна діаграма'!$H$3</c:f>
              <c:strCache>
                <c:ptCount val="1"/>
                <c:pt idx="0">
                  <c:v>Площа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'Інтерактивна діаграма'!$F$4:$G$8</c:f>
              <c:multiLvlStrCache>
                <c:ptCount val="5"/>
                <c:lvl>
                  <c:pt idx="0">
                    <c:v>Ховатія</c:v>
                  </c:pt>
                  <c:pt idx="1">
                    <c:v>Словенія</c:v>
                  </c:pt>
                  <c:pt idx="2">
                    <c:v>Боснія і Герцеговина</c:v>
                  </c:pt>
                  <c:pt idx="3">
                    <c:v>Македонія</c:v>
                  </c:pt>
                  <c:pt idx="4">
                    <c:v>Албанія</c:v>
                  </c:pt>
                </c:lvl>
                <c:lvl>
                  <c:pt idx="0">
                    <c:v>20</c:v>
                  </c:pt>
                  <c:pt idx="1">
                    <c:v>21</c:v>
                  </c:pt>
                  <c:pt idx="2">
                    <c:v>22</c:v>
                  </c:pt>
                  <c:pt idx="3">
                    <c:v>23</c:v>
                  </c:pt>
                  <c:pt idx="4">
                    <c:v>24</c:v>
                  </c:pt>
                </c:lvl>
              </c:multiLvlStrCache>
            </c:multiLvlStrRef>
          </c:cat>
          <c:val>
            <c:numRef>
              <c:f>'Інтерактивна діаграма'!$H$4:$H$8</c:f>
              <c:numCache>
                <c:formatCode>General</c:formatCode>
                <c:ptCount val="5"/>
                <c:pt idx="0">
                  <c:v>57</c:v>
                </c:pt>
                <c:pt idx="1">
                  <c:v>20</c:v>
                </c:pt>
                <c:pt idx="2">
                  <c:v>51</c:v>
                </c:pt>
                <c:pt idx="3">
                  <c:v>26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5-47D3-871D-94D931944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05848624"/>
        <c:axId val="1805849872"/>
      </c:barChart>
      <c:catAx>
        <c:axId val="1805848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849872"/>
        <c:crosses val="autoZero"/>
        <c:auto val="1"/>
        <c:lblAlgn val="ctr"/>
        <c:lblOffset val="100"/>
        <c:noMultiLvlLbl val="0"/>
      </c:catAx>
      <c:valAx>
        <c:axId val="180584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84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маска!$C$1</c:f>
              <c:strCache>
                <c:ptCount val="1"/>
                <c:pt idx="0">
                  <c:v>y1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маска!$C$2:$C$26</c:f>
              <c:numCache>
                <c:formatCode>General</c:formatCode>
                <c:ptCount val="25"/>
                <c:pt idx="0">
                  <c:v>9</c:v>
                </c:pt>
                <c:pt idx="1">
                  <c:v>7.5625</c:v>
                </c:pt>
                <c:pt idx="2">
                  <c:v>6.25</c:v>
                </c:pt>
                <c:pt idx="3">
                  <c:v>5.0625</c:v>
                </c:pt>
                <c:pt idx="4">
                  <c:v>4</c:v>
                </c:pt>
                <c:pt idx="5">
                  <c:v>3.0625</c:v>
                </c:pt>
                <c:pt idx="6">
                  <c:v>2.25</c:v>
                </c:pt>
                <c:pt idx="7">
                  <c:v>1.5625</c:v>
                </c:pt>
                <c:pt idx="8">
                  <c:v>1</c:v>
                </c:pt>
                <c:pt idx="9">
                  <c:v>0.5625</c:v>
                </c:pt>
                <c:pt idx="10">
                  <c:v>0.25</c:v>
                </c:pt>
                <c:pt idx="11">
                  <c:v>6.25E-2</c:v>
                </c:pt>
                <c:pt idx="12">
                  <c:v>0</c:v>
                </c:pt>
                <c:pt idx="13">
                  <c:v>6.25E-2</c:v>
                </c:pt>
                <c:pt idx="14">
                  <c:v>0.25</c:v>
                </c:pt>
                <c:pt idx="15">
                  <c:v>0.5625</c:v>
                </c:pt>
                <c:pt idx="16">
                  <c:v>1</c:v>
                </c:pt>
                <c:pt idx="17">
                  <c:v>1.5625</c:v>
                </c:pt>
                <c:pt idx="18">
                  <c:v>2.25</c:v>
                </c:pt>
                <c:pt idx="19">
                  <c:v>3.0625</c:v>
                </c:pt>
                <c:pt idx="20">
                  <c:v>4</c:v>
                </c:pt>
                <c:pt idx="21">
                  <c:v>5.0625</c:v>
                </c:pt>
                <c:pt idx="22">
                  <c:v>6.25</c:v>
                </c:pt>
                <c:pt idx="23">
                  <c:v>7.5625</c:v>
                </c:pt>
                <c:pt idx="24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1-4A09-B833-79465A6F7F62}"/>
            </c:ext>
          </c:extLst>
        </c:ser>
        <c:ser>
          <c:idx val="1"/>
          <c:order val="1"/>
          <c:tx>
            <c:strRef>
              <c:f>маска!$D$1</c:f>
              <c:strCache>
                <c:ptCount val="1"/>
                <c:pt idx="0">
                  <c:v>y2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маска!$D$2:$D$26</c:f>
              <c:numCache>
                <c:formatCode>General</c:formatCode>
                <c:ptCount val="25"/>
                <c:pt idx="0">
                  <c:v>9.25</c:v>
                </c:pt>
                <c:pt idx="1">
                  <c:v>8.890625</c:v>
                </c:pt>
                <c:pt idx="2">
                  <c:v>8.5625</c:v>
                </c:pt>
                <c:pt idx="3">
                  <c:v>8.265625</c:v>
                </c:pt>
                <c:pt idx="4">
                  <c:v>8</c:v>
                </c:pt>
                <c:pt idx="5">
                  <c:v>7.765625</c:v>
                </c:pt>
                <c:pt idx="6">
                  <c:v>7.5625</c:v>
                </c:pt>
                <c:pt idx="7">
                  <c:v>7.390625</c:v>
                </c:pt>
                <c:pt idx="8">
                  <c:v>7.25</c:v>
                </c:pt>
                <c:pt idx="9">
                  <c:v>7.140625</c:v>
                </c:pt>
                <c:pt idx="10">
                  <c:v>7.0625</c:v>
                </c:pt>
                <c:pt idx="11">
                  <c:v>7.015625</c:v>
                </c:pt>
                <c:pt idx="12">
                  <c:v>7</c:v>
                </c:pt>
                <c:pt idx="13">
                  <c:v>7.015625</c:v>
                </c:pt>
                <c:pt idx="14">
                  <c:v>7.0625</c:v>
                </c:pt>
                <c:pt idx="15">
                  <c:v>7.140625</c:v>
                </c:pt>
                <c:pt idx="16">
                  <c:v>7.25</c:v>
                </c:pt>
                <c:pt idx="17">
                  <c:v>7.390625</c:v>
                </c:pt>
                <c:pt idx="18">
                  <c:v>7.5625</c:v>
                </c:pt>
                <c:pt idx="19">
                  <c:v>7.765625</c:v>
                </c:pt>
                <c:pt idx="20">
                  <c:v>8</c:v>
                </c:pt>
                <c:pt idx="21">
                  <c:v>8.265625</c:v>
                </c:pt>
                <c:pt idx="22">
                  <c:v>8.5625</c:v>
                </c:pt>
                <c:pt idx="23">
                  <c:v>8.890625</c:v>
                </c:pt>
                <c:pt idx="24">
                  <c:v>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1-4A09-B833-79465A6F7F62}"/>
            </c:ext>
          </c:extLst>
        </c:ser>
        <c:ser>
          <c:idx val="2"/>
          <c:order val="2"/>
          <c:tx>
            <c:strRef>
              <c:f>маска!$E$1</c:f>
              <c:strCache>
                <c:ptCount val="1"/>
                <c:pt idx="0">
                  <c:v>y3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маска!$E$2:$E$26</c:f>
              <c:numCache>
                <c:formatCode>General</c:formatCode>
                <c:ptCount val="25"/>
                <c:pt idx="8">
                  <c:v>2</c:v>
                </c:pt>
                <c:pt idx="9">
                  <c:v>1.5625</c:v>
                </c:pt>
                <c:pt idx="10">
                  <c:v>1.25</c:v>
                </c:pt>
                <c:pt idx="11">
                  <c:v>1.0625</c:v>
                </c:pt>
                <c:pt idx="12">
                  <c:v>1</c:v>
                </c:pt>
                <c:pt idx="13">
                  <c:v>1.0625</c:v>
                </c:pt>
                <c:pt idx="14">
                  <c:v>1.25</c:v>
                </c:pt>
                <c:pt idx="15">
                  <c:v>1.5625</c:v>
                </c:pt>
                <c:pt idx="1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1-4A09-B833-79465A6F7F62}"/>
            </c:ext>
          </c:extLst>
        </c:ser>
        <c:ser>
          <c:idx val="3"/>
          <c:order val="3"/>
          <c:tx>
            <c:strRef>
              <c:f>маска!$F$1</c:f>
              <c:strCache>
                <c:ptCount val="1"/>
                <c:pt idx="0">
                  <c:v>y4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маска!$F$2:$F$26</c:f>
              <c:numCache>
                <c:formatCode>General</c:formatCode>
                <c:ptCount val="25"/>
                <c:pt idx="6">
                  <c:v>5.5</c:v>
                </c:pt>
                <c:pt idx="7">
                  <c:v>5.875</c:v>
                </c:pt>
                <c:pt idx="8">
                  <c:v>6</c:v>
                </c:pt>
                <c:pt idx="9">
                  <c:v>5.875</c:v>
                </c:pt>
                <c:pt idx="10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1-4A09-B833-79465A6F7F62}"/>
            </c:ext>
          </c:extLst>
        </c:ser>
        <c:ser>
          <c:idx val="4"/>
          <c:order val="4"/>
          <c:tx>
            <c:strRef>
              <c:f>маска!$G$1</c:f>
              <c:strCache>
                <c:ptCount val="1"/>
                <c:pt idx="0">
                  <c:v>y5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маска!$G$2:$G$26</c:f>
              <c:numCache>
                <c:formatCode>General</c:formatCode>
                <c:ptCount val="25"/>
                <c:pt idx="14">
                  <c:v>5.5</c:v>
                </c:pt>
                <c:pt idx="15">
                  <c:v>5.875</c:v>
                </c:pt>
                <c:pt idx="16">
                  <c:v>6</c:v>
                </c:pt>
                <c:pt idx="17">
                  <c:v>5.875</c:v>
                </c:pt>
                <c:pt idx="18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91-4A09-B833-79465A6F7F62}"/>
            </c:ext>
          </c:extLst>
        </c:ser>
        <c:ser>
          <c:idx val="5"/>
          <c:order val="5"/>
          <c:tx>
            <c:strRef>
              <c:f>маска!$H$1</c:f>
              <c:strCache>
                <c:ptCount val="1"/>
                <c:pt idx="0">
                  <c:v>y6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маска!$H$2:$H$26</c:f>
              <c:numCache>
                <c:formatCode>General</c:formatCode>
                <c:ptCount val="25"/>
                <c:pt idx="14">
                  <c:v>4</c:v>
                </c:pt>
                <c:pt idx="15">
                  <c:v>4.375</c:v>
                </c:pt>
                <c:pt idx="16">
                  <c:v>4.5</c:v>
                </c:pt>
                <c:pt idx="17">
                  <c:v>4.375</c:v>
                </c:pt>
                <c:pt idx="1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91-4A09-B833-79465A6F7F62}"/>
            </c:ext>
          </c:extLst>
        </c:ser>
        <c:ser>
          <c:idx val="6"/>
          <c:order val="6"/>
          <c:tx>
            <c:strRef>
              <c:f>маска!$I$1</c:f>
              <c:strCache>
                <c:ptCount val="1"/>
                <c:pt idx="0">
                  <c:v>y7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маска!$I$2:$I$26</c:f>
              <c:numCache>
                <c:formatCode>General</c:formatCode>
                <c:ptCount val="25"/>
                <c:pt idx="14">
                  <c:v>4</c:v>
                </c:pt>
                <c:pt idx="15">
                  <c:v>3.625</c:v>
                </c:pt>
                <c:pt idx="16">
                  <c:v>3.5</c:v>
                </c:pt>
                <c:pt idx="17">
                  <c:v>3.625</c:v>
                </c:pt>
                <c:pt idx="1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91-4A09-B833-79465A6F7F62}"/>
            </c:ext>
          </c:extLst>
        </c:ser>
        <c:ser>
          <c:idx val="7"/>
          <c:order val="7"/>
          <c:tx>
            <c:strRef>
              <c:f>маска!$J$1</c:f>
              <c:strCache>
                <c:ptCount val="1"/>
                <c:pt idx="0">
                  <c:v>y8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маска!$J$2:$J$26</c:f>
              <c:numCache>
                <c:formatCode>General</c:formatCode>
                <c:ptCount val="25"/>
                <c:pt idx="6">
                  <c:v>4</c:v>
                </c:pt>
                <c:pt idx="7">
                  <c:v>4.375</c:v>
                </c:pt>
                <c:pt idx="8">
                  <c:v>4.5</c:v>
                </c:pt>
                <c:pt idx="9">
                  <c:v>4.375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91-4A09-B833-79465A6F7F62}"/>
            </c:ext>
          </c:extLst>
        </c:ser>
        <c:ser>
          <c:idx val="8"/>
          <c:order val="8"/>
          <c:tx>
            <c:strRef>
              <c:f>маска!$K$1</c:f>
              <c:strCache>
                <c:ptCount val="1"/>
                <c:pt idx="0">
                  <c:v>y9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маска!$K$2:$K$26</c:f>
              <c:numCache>
                <c:formatCode>General</c:formatCode>
                <c:ptCount val="25"/>
                <c:pt idx="6">
                  <c:v>4</c:v>
                </c:pt>
                <c:pt idx="7">
                  <c:v>3.625</c:v>
                </c:pt>
                <c:pt idx="8">
                  <c:v>3.5</c:v>
                </c:pt>
                <c:pt idx="9">
                  <c:v>3.625</c:v>
                </c:pt>
                <c:pt idx="1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91-4A09-B833-79465A6F7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654624"/>
        <c:axId val="2078655040"/>
      </c:lineChart>
      <c:catAx>
        <c:axId val="207865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55040"/>
        <c:crosses val="autoZero"/>
        <c:auto val="1"/>
        <c:lblAlgn val="ctr"/>
        <c:lblOffset val="100"/>
        <c:noMultiLvlLbl val="0"/>
      </c:catAx>
      <c:valAx>
        <c:axId val="207865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65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C10D-4D22-930C-FE4287DEC83A}"/>
              </c:ext>
            </c:extLst>
          </c:dPt>
          <c:dPt>
            <c:idx val="1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C10D-4D22-930C-FE4287DEC83A}"/>
              </c:ext>
            </c:extLst>
          </c:dPt>
          <c:val>
            <c:numRef>
              <c:f>водоспад!$C$2:$C$14</c:f>
              <c:numCache>
                <c:formatCode>General</c:formatCode>
                <c:ptCount val="13"/>
                <c:pt idx="0">
                  <c:v>100</c:v>
                </c:pt>
                <c:pt idx="1">
                  <c:v>90</c:v>
                </c:pt>
                <c:pt idx="2">
                  <c:v>60</c:v>
                </c:pt>
                <c:pt idx="3">
                  <c:v>40</c:v>
                </c:pt>
                <c:pt idx="4">
                  <c:v>30</c:v>
                </c:pt>
                <c:pt idx="5">
                  <c:v>30</c:v>
                </c:pt>
                <c:pt idx="6">
                  <c:v>45</c:v>
                </c:pt>
                <c:pt idx="7">
                  <c:v>63</c:v>
                </c:pt>
                <c:pt idx="8">
                  <c:v>48</c:v>
                </c:pt>
                <c:pt idx="9">
                  <c:v>18</c:v>
                </c:pt>
                <c:pt idx="10">
                  <c:v>18</c:v>
                </c:pt>
                <c:pt idx="11">
                  <c:v>28</c:v>
                </c:pt>
                <c:pt idx="1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0D-4D22-930C-FE4287DEC83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10D-4D22-930C-FE4287DEC83A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10D-4D22-930C-FE4287DEC83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10D-4D22-930C-FE4287DEC83A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10D-4D22-930C-FE4287DEC8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водоспад!$D$2:$D$14</c:f>
              <c:numCache>
                <c:formatCode>General</c:formatCode>
                <c:ptCount val="13"/>
                <c:pt idx="1">
                  <c:v>10</c:v>
                </c:pt>
                <c:pt idx="2">
                  <c:v>30</c:v>
                </c:pt>
                <c:pt idx="3">
                  <c:v>20</c:v>
                </c:pt>
                <c:pt idx="4">
                  <c:v>10</c:v>
                </c:pt>
                <c:pt idx="5">
                  <c:v>0</c:v>
                </c:pt>
                <c:pt idx="6">
                  <c:v>0</c:v>
                </c:pt>
                <c:pt idx="7">
                  <c:v>7</c:v>
                </c:pt>
                <c:pt idx="8">
                  <c:v>15</c:v>
                </c:pt>
                <c:pt idx="9">
                  <c:v>30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0D-4D22-930C-FE4287DEC83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10D-4D22-930C-FE4287DEC83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10D-4D22-930C-FE4287DEC83A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10D-4D22-930C-FE4287DEC83A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10D-4D22-930C-FE4287DEC83A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10D-4D22-930C-FE4287DEC83A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0D-4D22-930C-FE4287DEC83A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0D-4D22-930C-FE4287DEC8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водоспад!$E$2:$E$14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</c:v>
                </c:pt>
                <c:pt idx="6">
                  <c:v>25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0D-4D22-930C-FE4287DEC83A}"/>
            </c:ext>
          </c:extLst>
        </c:ser>
        <c:ser>
          <c:idx val="3"/>
          <c:order val="3"/>
          <c:tx>
            <c:strRef>
              <c:f>водоспад!$A$2:$A$13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водоспад!$A$2:$A$13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10D-4D22-930C-FE4287DEC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0111968"/>
        <c:axId val="2020111552"/>
      </c:barChart>
      <c:catAx>
        <c:axId val="202011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11552"/>
        <c:crosses val="autoZero"/>
        <c:auto val="1"/>
        <c:lblAlgn val="ctr"/>
        <c:lblOffset val="100"/>
        <c:noMultiLvlLbl val="0"/>
      </c:catAx>
      <c:valAx>
        <c:axId val="202011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1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'графік з картою'!$O$5</c:f>
              <c:strCache>
                <c:ptCount val="1"/>
                <c:pt idx="0">
                  <c:v>Продажи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'графік з картою'!$G$3:$G$10</c:f>
              <c:numCache>
                <c:formatCode>0.00</c:formatCode>
                <c:ptCount val="8"/>
                <c:pt idx="0">
                  <c:v>30</c:v>
                </c:pt>
                <c:pt idx="1">
                  <c:v>30</c:v>
                </c:pt>
                <c:pt idx="2">
                  <c:v>10</c:v>
                </c:pt>
                <c:pt idx="3">
                  <c:v>32.700000000000003</c:v>
                </c:pt>
                <c:pt idx="4">
                  <c:v>62</c:v>
                </c:pt>
                <c:pt idx="5">
                  <c:v>45.5</c:v>
                </c:pt>
                <c:pt idx="6">
                  <c:v>88</c:v>
                </c:pt>
                <c:pt idx="7">
                  <c:v>81</c:v>
                </c:pt>
              </c:numCache>
            </c:numRef>
          </c:xVal>
          <c:yVal>
            <c:numRef>
              <c:f>'графік з картою'!$H$3:$H$10</c:f>
              <c:numCache>
                <c:formatCode>0.00</c:formatCode>
                <c:ptCount val="8"/>
                <c:pt idx="0">
                  <c:v>17</c:v>
                </c:pt>
                <c:pt idx="1">
                  <c:v>35</c:v>
                </c:pt>
                <c:pt idx="2">
                  <c:v>50</c:v>
                </c:pt>
                <c:pt idx="3">
                  <c:v>75</c:v>
                </c:pt>
                <c:pt idx="4">
                  <c:v>11.5</c:v>
                </c:pt>
                <c:pt idx="5">
                  <c:v>80</c:v>
                </c:pt>
                <c:pt idx="6">
                  <c:v>50.5</c:v>
                </c:pt>
                <c:pt idx="7">
                  <c:v>67.5</c:v>
                </c:pt>
              </c:numCache>
            </c:numRef>
          </c:yVal>
          <c:bubbleSize>
            <c:numRef>
              <c:f>'графік з картою'!$F$3:$F$10</c:f>
              <c:numCache>
                <c:formatCode>General</c:formatCode>
                <c:ptCount val="8"/>
                <c:pt idx="0">
                  <c:v>11400</c:v>
                </c:pt>
                <c:pt idx="1">
                  <c:v>8600</c:v>
                </c:pt>
                <c:pt idx="2">
                  <c:v>6800</c:v>
                </c:pt>
                <c:pt idx="3">
                  <c:v>5800</c:v>
                </c:pt>
                <c:pt idx="4">
                  <c:v>13300</c:v>
                </c:pt>
                <c:pt idx="5">
                  <c:v>10300</c:v>
                </c:pt>
                <c:pt idx="6">
                  <c:v>12600</c:v>
                </c:pt>
                <c:pt idx="7">
                  <c:v>14200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1A0-4496-9281-7981DE057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30"/>
        <c:showNegBubbles val="0"/>
        <c:axId val="200412480"/>
        <c:axId val="200413312"/>
      </c:bubbleChart>
      <c:valAx>
        <c:axId val="20041248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13312"/>
        <c:crosses val="autoZero"/>
        <c:crossBetween val="midCat"/>
      </c:valAx>
      <c:valAx>
        <c:axId val="20041331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12480"/>
        <c:crosses val="autoZero"/>
        <c:crossBetween val="midCat"/>
      </c:valAx>
      <c:spPr>
        <a:blipFill>
          <a:blip xmlns:r="http://schemas.openxmlformats.org/officeDocument/2006/relationships" r:embed="rId3"/>
          <a:stretch>
            <a:fillRect/>
          </a:stretch>
        </a:blip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31" fmlaLink="$F$9" horiz="1" max="28" min="1" page="5" val="2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333375</xdr:colOff>
      <xdr:row>0</xdr:row>
      <xdr:rowOff>19050</xdr:rowOff>
    </xdr:from>
    <xdr:to>
      <xdr:col>15</xdr:col>
      <xdr:colOff>474071</xdr:colOff>
      <xdr:row>16</xdr:row>
      <xdr:rowOff>129052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19050"/>
          <a:ext cx="5627096" cy="3158002"/>
        </a:xfrm>
        <a:prstGeom prst="rect">
          <a:avLst/>
        </a:prstGeom>
      </xdr:spPr>
    </xdr:pic>
    <xdr:clientData/>
  </xdr:twoCellAnchor>
  <xdr:twoCellAnchor>
    <xdr:from>
      <xdr:col>6</xdr:col>
      <xdr:colOff>306603</xdr:colOff>
      <xdr:row>16</xdr:row>
      <xdr:rowOff>112754</xdr:rowOff>
    </xdr:from>
    <xdr:to>
      <xdr:col>15</xdr:col>
      <xdr:colOff>514865</xdr:colOff>
      <xdr:row>34</xdr:row>
      <xdr:rowOff>120134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119062</xdr:rowOff>
    </xdr:from>
    <xdr:to>
      <xdr:col>13</xdr:col>
      <xdr:colOff>600075</xdr:colOff>
      <xdr:row>15</xdr:row>
      <xdr:rowOff>4762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196850</xdr:colOff>
      <xdr:row>15</xdr:row>
      <xdr:rowOff>76200</xdr:rowOff>
    </xdr:from>
    <xdr:to>
      <xdr:col>14</xdr:col>
      <xdr:colOff>501650</xdr:colOff>
      <xdr:row>30</xdr:row>
      <xdr:rowOff>57150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53975</xdr:colOff>
      <xdr:row>30</xdr:row>
      <xdr:rowOff>95250</xdr:rowOff>
    </xdr:from>
    <xdr:to>
      <xdr:col>14</xdr:col>
      <xdr:colOff>358775</xdr:colOff>
      <xdr:row>45</xdr:row>
      <xdr:rowOff>76200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66675</xdr:colOff>
      <xdr:row>45</xdr:row>
      <xdr:rowOff>158750</xdr:rowOff>
    </xdr:from>
    <xdr:to>
      <xdr:col>14</xdr:col>
      <xdr:colOff>371475</xdr:colOff>
      <xdr:row>60</xdr:row>
      <xdr:rowOff>139700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257175</xdr:colOff>
      <xdr:row>0</xdr:row>
      <xdr:rowOff>66675</xdr:rowOff>
    </xdr:from>
    <xdr:to>
      <xdr:col>11</xdr:col>
      <xdr:colOff>574564</xdr:colOff>
      <xdr:row>14</xdr:row>
      <xdr:rowOff>155306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0375" y="66675"/>
          <a:ext cx="4584589" cy="2755631"/>
        </a:xfrm>
        <a:prstGeom prst="rect">
          <a:avLst/>
        </a:prstGeom>
      </xdr:spPr>
    </xdr:pic>
    <xdr:clientData/>
  </xdr:twoCellAnchor>
  <xdr:twoCellAnchor>
    <xdr:from>
      <xdr:col>3</xdr:col>
      <xdr:colOff>561974</xdr:colOff>
      <xdr:row>15</xdr:row>
      <xdr:rowOff>6350</xdr:rowOff>
    </xdr:from>
    <xdr:to>
      <xdr:col>11</xdr:col>
      <xdr:colOff>133350</xdr:colOff>
      <xdr:row>29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533400</xdr:colOff>
      <xdr:row>1</xdr:row>
      <xdr:rowOff>0</xdr:rowOff>
    </xdr:from>
    <xdr:to>
      <xdr:col>23</xdr:col>
      <xdr:colOff>591893</xdr:colOff>
      <xdr:row>11</xdr:row>
      <xdr:rowOff>155732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6650" y="361950"/>
          <a:ext cx="7697542" cy="327993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</xdr:row>
      <xdr:rowOff>133350</xdr:rowOff>
    </xdr:from>
    <xdr:to>
      <xdr:col>23</xdr:col>
      <xdr:colOff>590550</xdr:colOff>
      <xdr:row>17</xdr:row>
      <xdr:rowOff>635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9773900" y="4114800"/>
          <a:ext cx="3028950" cy="67500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1951180</xdr:colOff>
      <xdr:row>24</xdr:row>
      <xdr:rowOff>146626</xdr:rowOff>
    </xdr:from>
    <xdr:to>
      <xdr:col>24</xdr:col>
      <xdr:colOff>600363</xdr:colOff>
      <xdr:row>41</xdr:row>
      <xdr:rowOff>184727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0</xdr:row>
      <xdr:rowOff>121921</xdr:rowOff>
    </xdr:from>
    <xdr:to>
      <xdr:col>14</xdr:col>
      <xdr:colOff>320040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27" t="39684" r="20712" b="14000"/>
        <a:stretch/>
      </xdr:blipFill>
      <xdr:spPr>
        <a:xfrm>
          <a:off x="3086100" y="121921"/>
          <a:ext cx="5768340" cy="3299460"/>
        </a:xfrm>
        <a:prstGeom prst="rect">
          <a:avLst/>
        </a:prstGeom>
      </xdr:spPr>
    </xdr:pic>
    <xdr:clientData/>
  </xdr:twoCellAnchor>
  <xdr:twoCellAnchor>
    <xdr:from>
      <xdr:col>4</xdr:col>
      <xdr:colOff>492125</xdr:colOff>
      <xdr:row>18</xdr:row>
      <xdr:rowOff>127000</xdr:rowOff>
    </xdr:from>
    <xdr:to>
      <xdr:col>14</xdr:col>
      <xdr:colOff>265663</xdr:colOff>
      <xdr:row>36</xdr:row>
      <xdr:rowOff>58316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0</xdr:row>
      <xdr:rowOff>142875</xdr:rowOff>
    </xdr:from>
    <xdr:to>
      <xdr:col>17</xdr:col>
      <xdr:colOff>382527</xdr:colOff>
      <xdr:row>19</xdr:row>
      <xdr:rowOff>31934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8050" y="142875"/>
          <a:ext cx="8821677" cy="3584759"/>
        </a:xfrm>
        <a:prstGeom prst="rect">
          <a:avLst/>
        </a:prstGeom>
      </xdr:spPr>
    </xdr:pic>
    <xdr:clientData/>
  </xdr:twoCellAnchor>
  <xdr:twoCellAnchor>
    <xdr:from>
      <xdr:col>2</xdr:col>
      <xdr:colOff>47998</xdr:colOff>
      <xdr:row>19</xdr:row>
      <xdr:rowOff>122579</xdr:rowOff>
    </xdr:from>
    <xdr:to>
      <xdr:col>17</xdr:col>
      <xdr:colOff>413915</xdr:colOff>
      <xdr:row>36</xdr:row>
      <xdr:rowOff>37352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4</xdr:row>
      <xdr:rowOff>123825</xdr:rowOff>
    </xdr:from>
    <xdr:to>
      <xdr:col>13</xdr:col>
      <xdr:colOff>226298</xdr:colOff>
      <xdr:row>16</xdr:row>
      <xdr:rowOff>87444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885825"/>
          <a:ext cx="8608298" cy="2249619"/>
        </a:xfrm>
        <a:prstGeom prst="rect">
          <a:avLst/>
        </a:prstGeom>
      </xdr:spPr>
    </xdr:pic>
    <xdr:clientData/>
  </xdr:twoCellAnchor>
  <xdr:twoCellAnchor>
    <xdr:from>
      <xdr:col>0</xdr:col>
      <xdr:colOff>226165</xdr:colOff>
      <xdr:row>17</xdr:row>
      <xdr:rowOff>32556</xdr:rowOff>
    </xdr:from>
    <xdr:to>
      <xdr:col>13</xdr:col>
      <xdr:colOff>374042</xdr:colOff>
      <xdr:row>31</xdr:row>
      <xdr:rowOff>146319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123825</xdr:colOff>
      <xdr:row>0</xdr:row>
      <xdr:rowOff>157162</xdr:rowOff>
    </xdr:from>
    <xdr:ext cx="2076450" cy="41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SpPr txBox="1"/>
          </xdr:nvSpPr>
          <xdr:spPr>
            <a:xfrm>
              <a:off x="733425" y="157162"/>
              <a:ext cx="2076450" cy="41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uk-UA" sz="20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uk-UA" sz="2000" b="0" i="1">
                          <a:latin typeface="Cambria Math"/>
                        </a:rPr>
                        <m:t>х</m:t>
                      </m:r>
                    </m:e>
                    <m:sup>
                      <m:r>
                        <a:rPr lang="uk-UA" sz="20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uk-UA" sz="2000" b="0" i="0">
                      <a:latin typeface="Cambria Math"/>
                    </a:rPr>
                    <m:t>+</m:t>
                  </m:r>
                  <m:sSup>
                    <m:sSupPr>
                      <m:ctrlPr>
                        <a:rPr lang="uk-UA" sz="20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uk-UA" sz="2000" b="0" i="1">
                          <a:latin typeface="Cambria Math"/>
                        </a:rPr>
                        <m:t>у</m:t>
                      </m:r>
                    </m:e>
                    <m:sup>
                      <m:r>
                        <a:rPr lang="uk-UA" sz="20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uk-UA" sz="20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uk-UA" sz="20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en-US" sz="2000" b="0" i="1">
                          <a:latin typeface="Cambria Math"/>
                        </a:rPr>
                        <m:t>𝑧</m:t>
                      </m:r>
                    </m:e>
                    <m:sup>
                      <m:r>
                        <a:rPr lang="en-US" sz="2000" b="0" i="1">
                          <a:latin typeface="Cambria Math"/>
                        </a:rPr>
                        <m:t>2</m:t>
                      </m:r>
                    </m:sup>
                  </m:sSup>
                </m:oMath>
              </a14:m>
              <a:r>
                <a:rPr lang="en-US" sz="2000"/>
                <a:t>=16</a:t>
              </a:r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733425" y="157162"/>
              <a:ext cx="2076450" cy="41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uk-UA" sz="2000" b="0" i="0">
                  <a:latin typeface="Cambria Math"/>
                </a:rPr>
                <a:t>х^2+у^2+</a:t>
              </a:r>
              <a:r>
                <a:rPr lang="en-US" sz="2000" b="0" i="0">
                  <a:latin typeface="Cambria Math"/>
                </a:rPr>
                <a:t>𝑧</a:t>
              </a:r>
              <a:r>
                <a:rPr lang="uk-UA" sz="2000" b="0" i="0">
                  <a:latin typeface="Cambria Math"/>
                </a:rPr>
                <a:t>^</a:t>
              </a:r>
              <a:r>
                <a:rPr lang="en-US" sz="2000" b="0" i="0">
                  <a:latin typeface="Cambria Math"/>
                </a:rPr>
                <a:t>2</a:t>
              </a:r>
              <a:r>
                <a:rPr lang="en-US" sz="2000"/>
                <a:t>=16</a:t>
              </a:r>
            </a:p>
          </xdr:txBody>
        </xdr:sp>
      </mc:Fallback>
    </mc:AlternateContent>
    <xdr:clientData/>
  </xdr:oneCellAnchor>
  <xdr:twoCellAnchor>
    <xdr:from>
      <xdr:col>8</xdr:col>
      <xdr:colOff>67458</xdr:colOff>
      <xdr:row>24</xdr:row>
      <xdr:rowOff>97598</xdr:rowOff>
    </xdr:from>
    <xdr:to>
      <xdr:col>15</xdr:col>
      <xdr:colOff>372258</xdr:colOff>
      <xdr:row>39</xdr:row>
      <xdr:rowOff>78549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276225</xdr:colOff>
      <xdr:row>0</xdr:row>
      <xdr:rowOff>0</xdr:rowOff>
    </xdr:from>
    <xdr:to>
      <xdr:col>20</xdr:col>
      <xdr:colOff>514350</xdr:colOff>
      <xdr:row>14</xdr:row>
      <xdr:rowOff>142875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628" t="23800" r="13313" b="37834"/>
        <a:stretch/>
      </xdr:blipFill>
      <xdr:spPr>
        <a:xfrm>
          <a:off x="5600700" y="0"/>
          <a:ext cx="7553325" cy="28098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6350</xdr:colOff>
          <xdr:row>9</xdr:row>
          <xdr:rowOff>31750</xdr:rowOff>
        </xdr:from>
        <xdr:to>
          <xdr:col>7</xdr:col>
          <xdr:colOff>584200</xdr:colOff>
          <xdr:row>10</xdr:row>
          <xdr:rowOff>12700</xdr:rowOff>
        </xdr:to>
        <xdr:sp macro="" textlink="">
          <xdr:nvSpPr>
            <xdr:cNvPr id="9218" name="Scroll Bar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8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12</xdr:col>
      <xdr:colOff>351952</xdr:colOff>
      <xdr:row>14</xdr:row>
      <xdr:rowOff>178745</xdr:rowOff>
    </xdr:from>
    <xdr:to>
      <xdr:col>20</xdr:col>
      <xdr:colOff>60122</xdr:colOff>
      <xdr:row>30</xdr:row>
      <xdr:rowOff>3647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0</xdr:col>
      <xdr:colOff>5852160</xdr:colOff>
      <xdr:row>39</xdr:row>
      <xdr:rowOff>38100</xdr:rowOff>
    </xdr:to>
    <xdr:pic>
      <xdr:nvPicPr>
        <xdr:cNvPr id="2" name="Рисунок 1" descr="Створення діаграм у вигляді маски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86220"/>
          <a:ext cx="5852160" cy="552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6477000</xdr:colOff>
      <xdr:row>66</xdr:row>
      <xdr:rowOff>152400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0"/>
          <a:ext cx="6477000" cy="490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6817320</xdr:colOff>
      <xdr:row>40</xdr:row>
      <xdr:rowOff>166289</xdr:rowOff>
    </xdr:from>
    <xdr:to>
      <xdr:col>9</xdr:col>
      <xdr:colOff>416718</xdr:colOff>
      <xdr:row>67</xdr:row>
      <xdr:rowOff>109140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53340</xdr:colOff>
      <xdr:row>3</xdr:row>
      <xdr:rowOff>175260</xdr:rowOff>
    </xdr:from>
    <xdr:to>
      <xdr:col>17</xdr:col>
      <xdr:colOff>129540</xdr:colOff>
      <xdr:row>26</xdr:row>
      <xdr:rowOff>76200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8215" t="29559" r="14698" b="27993"/>
        <a:stretch/>
      </xdr:blipFill>
      <xdr:spPr>
        <a:xfrm>
          <a:off x="6126480" y="746760"/>
          <a:ext cx="4953000" cy="4366260"/>
        </a:xfrm>
        <a:prstGeom prst="rect">
          <a:avLst/>
        </a:prstGeom>
      </xdr:spPr>
    </xdr:pic>
    <xdr:clientData/>
  </xdr:twoCellAnchor>
  <xdr:twoCellAnchor>
    <xdr:from>
      <xdr:col>1</xdr:col>
      <xdr:colOff>1076325</xdr:colOff>
      <xdr:row>18</xdr:row>
      <xdr:rowOff>12700</xdr:rowOff>
    </xdr:from>
    <xdr:to>
      <xdr:col>9</xdr:col>
      <xdr:colOff>161925</xdr:colOff>
      <xdr:row>32</xdr:row>
      <xdr:rowOff>177800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488265</xdr:colOff>
      <xdr:row>13</xdr:row>
      <xdr:rowOff>58603</xdr:rowOff>
    </xdr:from>
    <xdr:to>
      <xdr:col>16</xdr:col>
      <xdr:colOff>262238</xdr:colOff>
      <xdr:row>19</xdr:row>
      <xdr:rowOff>126999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Показатель">
              <a:extLst>
                <a:ext uri="{FF2B5EF4-FFF2-40B4-BE49-F238E27FC236}">
                  <a16:creationId xmlns:a16="http://schemas.microsoft.com/office/drawing/2014/main" id="{00000000-0008-0000-0C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Показатель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37015" y="2879468"/>
              <a:ext cx="1837723" cy="12407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312977</xdr:colOff>
      <xdr:row>13</xdr:row>
      <xdr:rowOff>42934</xdr:rowOff>
    </xdr:from>
    <xdr:to>
      <xdr:col>19</xdr:col>
      <xdr:colOff>501343</xdr:colOff>
      <xdr:row>19</xdr:row>
      <xdr:rowOff>134470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д">
              <a:extLst>
                <a:ext uri="{FF2B5EF4-FFF2-40B4-BE49-F238E27FC236}">
                  <a16:creationId xmlns:a16="http://schemas.microsoft.com/office/drawing/2014/main" id="{00000000-0008-0000-0C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25477" y="2863799"/>
              <a:ext cx="1836924" cy="12638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739407</xdr:colOff>
      <xdr:row>12</xdr:row>
      <xdr:rowOff>138442</xdr:rowOff>
    </xdr:from>
    <xdr:to>
      <xdr:col>13</xdr:col>
      <xdr:colOff>398526</xdr:colOff>
      <xdr:row>44</xdr:row>
      <xdr:rowOff>22180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lomiiets Vadym" refreshedDate="45245.371566319445" createdVersion="7" refreshedVersion="7" minRefreshableVersion="3" recordCount="72" xr:uid="{DDE7E43B-BAB2-4C2A-A938-67E4C21978B7}">
  <cacheSource type="worksheet">
    <worksheetSource name="Таблица1"/>
  </cacheSource>
  <cacheFields count="4">
    <cacheField name="Город" numFmtId="0">
      <sharedItems/>
    </cacheField>
    <cacheField name="Показатель" numFmtId="0">
      <sharedItems count="3">
        <s v="Продажи"/>
        <s v="Персонал"/>
        <s v="Клиентская база"/>
      </sharedItems>
    </cacheField>
    <cacheField name="Год" numFmtId="0">
      <sharedItems containsSemiMixedTypes="0" containsString="0" containsNumber="1" containsInteger="1" minValue="2018" maxValue="2020" count="3">
        <n v="2020"/>
        <n v="2019"/>
        <n v="2018"/>
      </sharedItems>
    </cacheField>
    <cacheField name="Значение" numFmtId="0">
      <sharedItems containsSemiMixedTypes="0" containsString="0" containsNumber="1" containsInteger="1" minValue="7" maxValue="20500"/>
    </cacheField>
  </cacheFields>
  <extLst>
    <ext xmlns:x14="http://schemas.microsoft.com/office/spreadsheetml/2009/9/main" uri="{725AE2AE-9491-48be-B2B4-4EB974FC3084}">
      <x14:pivotCacheDefinition pivotCacheId="10188731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">
  <r>
    <s v="Штутгарт"/>
    <x v="0"/>
    <x v="0"/>
    <n v="20500"/>
  </r>
  <r>
    <s v="Франкфурт"/>
    <x v="0"/>
    <x v="0"/>
    <n v="12200"/>
  </r>
  <r>
    <s v="Кёльн"/>
    <x v="0"/>
    <x v="0"/>
    <n v="12000"/>
  </r>
  <r>
    <s v="Бремен"/>
    <x v="0"/>
    <x v="0"/>
    <n v="7600"/>
  </r>
  <r>
    <s v="Мюнхен"/>
    <x v="0"/>
    <x v="0"/>
    <n v="19500"/>
  </r>
  <r>
    <s v="Гамбург"/>
    <x v="0"/>
    <x v="0"/>
    <n v="19000"/>
  </r>
  <r>
    <s v="Дрезден"/>
    <x v="0"/>
    <x v="0"/>
    <n v="17200"/>
  </r>
  <r>
    <s v="Берлин"/>
    <x v="0"/>
    <x v="0"/>
    <n v="19600"/>
  </r>
  <r>
    <s v="Штутгарт"/>
    <x v="0"/>
    <x v="1"/>
    <n v="16000"/>
  </r>
  <r>
    <s v="Франкфурт"/>
    <x v="0"/>
    <x v="1"/>
    <n v="11400"/>
  </r>
  <r>
    <s v="Кёльн"/>
    <x v="0"/>
    <x v="1"/>
    <n v="9500"/>
  </r>
  <r>
    <s v="Бремен"/>
    <x v="0"/>
    <x v="1"/>
    <n v="7500"/>
  </r>
  <r>
    <s v="Мюнхен"/>
    <x v="0"/>
    <x v="1"/>
    <n v="14100"/>
  </r>
  <r>
    <s v="Гамбург"/>
    <x v="0"/>
    <x v="1"/>
    <n v="13300"/>
  </r>
  <r>
    <s v="Дрезден"/>
    <x v="0"/>
    <x v="1"/>
    <n v="14000"/>
  </r>
  <r>
    <s v="Берлин"/>
    <x v="0"/>
    <x v="1"/>
    <n v="14700"/>
  </r>
  <r>
    <s v="Штутгарт"/>
    <x v="0"/>
    <x v="2"/>
    <n v="11400"/>
  </r>
  <r>
    <s v="Франкфурт"/>
    <x v="0"/>
    <x v="2"/>
    <n v="8600"/>
  </r>
  <r>
    <s v="Кёльн"/>
    <x v="0"/>
    <x v="2"/>
    <n v="6800"/>
  </r>
  <r>
    <s v="Бремен"/>
    <x v="0"/>
    <x v="2"/>
    <n v="5800"/>
  </r>
  <r>
    <s v="Мюнхен"/>
    <x v="0"/>
    <x v="2"/>
    <n v="13300"/>
  </r>
  <r>
    <s v="Гамбург"/>
    <x v="0"/>
    <x v="2"/>
    <n v="10300"/>
  </r>
  <r>
    <s v="Дрезден"/>
    <x v="0"/>
    <x v="2"/>
    <n v="12600"/>
  </r>
  <r>
    <s v="Берлин"/>
    <x v="0"/>
    <x v="2"/>
    <n v="14200"/>
  </r>
  <r>
    <s v="Штутгарт"/>
    <x v="1"/>
    <x v="0"/>
    <n v="34"/>
  </r>
  <r>
    <s v="Франкфурт"/>
    <x v="1"/>
    <x v="0"/>
    <n v="21"/>
  </r>
  <r>
    <s v="Кёльн"/>
    <x v="1"/>
    <x v="0"/>
    <n v="35"/>
  </r>
  <r>
    <s v="Бремен"/>
    <x v="1"/>
    <x v="0"/>
    <n v="23"/>
  </r>
  <r>
    <s v="Мюнхен"/>
    <x v="1"/>
    <x v="0"/>
    <n v="23"/>
  </r>
  <r>
    <s v="Гамбург"/>
    <x v="1"/>
    <x v="0"/>
    <n v="22"/>
  </r>
  <r>
    <s v="Дрезден"/>
    <x v="1"/>
    <x v="0"/>
    <n v="30"/>
  </r>
  <r>
    <s v="Берлин"/>
    <x v="1"/>
    <x v="0"/>
    <n v="18"/>
  </r>
  <r>
    <s v="Штутгарт"/>
    <x v="1"/>
    <x v="1"/>
    <n v="21"/>
  </r>
  <r>
    <s v="Франкфурт"/>
    <x v="1"/>
    <x v="1"/>
    <n v="34"/>
  </r>
  <r>
    <s v="Кёльн"/>
    <x v="1"/>
    <x v="1"/>
    <n v="7"/>
  </r>
  <r>
    <s v="Бремен"/>
    <x v="1"/>
    <x v="1"/>
    <n v="18"/>
  </r>
  <r>
    <s v="Мюнхен"/>
    <x v="1"/>
    <x v="1"/>
    <n v="11"/>
  </r>
  <r>
    <s v="Гамбург"/>
    <x v="1"/>
    <x v="1"/>
    <n v="38"/>
  </r>
  <r>
    <s v="Дрезден"/>
    <x v="1"/>
    <x v="1"/>
    <n v="9"/>
  </r>
  <r>
    <s v="Берлин"/>
    <x v="1"/>
    <x v="1"/>
    <n v="25"/>
  </r>
  <r>
    <s v="Штутгарт"/>
    <x v="1"/>
    <x v="2"/>
    <n v="15"/>
  </r>
  <r>
    <s v="Франкфурт"/>
    <x v="1"/>
    <x v="2"/>
    <n v="16"/>
  </r>
  <r>
    <s v="Кёльн"/>
    <x v="1"/>
    <x v="2"/>
    <n v="10"/>
  </r>
  <r>
    <s v="Бремен"/>
    <x v="1"/>
    <x v="2"/>
    <n v="15"/>
  </r>
  <r>
    <s v="Мюнхен"/>
    <x v="1"/>
    <x v="2"/>
    <n v="20"/>
  </r>
  <r>
    <s v="Гамбург"/>
    <x v="1"/>
    <x v="2"/>
    <n v="13"/>
  </r>
  <r>
    <s v="Дрезден"/>
    <x v="1"/>
    <x v="2"/>
    <n v="22"/>
  </r>
  <r>
    <s v="Берлин"/>
    <x v="1"/>
    <x v="2"/>
    <n v="44"/>
  </r>
  <r>
    <s v="Штутгарт"/>
    <x v="2"/>
    <x v="0"/>
    <n v="168"/>
  </r>
  <r>
    <s v="Франкфурт"/>
    <x v="2"/>
    <x v="0"/>
    <n v="65"/>
  </r>
  <r>
    <s v="Кёльн"/>
    <x v="2"/>
    <x v="0"/>
    <n v="36"/>
  </r>
  <r>
    <s v="Бремен"/>
    <x v="2"/>
    <x v="0"/>
    <n v="56"/>
  </r>
  <r>
    <s v="Мюнхен"/>
    <x v="2"/>
    <x v="0"/>
    <n v="80"/>
  </r>
  <r>
    <s v="Гамбург"/>
    <x v="2"/>
    <x v="0"/>
    <n v="152"/>
  </r>
  <r>
    <s v="Дрезден"/>
    <x v="2"/>
    <x v="0"/>
    <n v="108"/>
  </r>
  <r>
    <s v="Берлин"/>
    <x v="2"/>
    <x v="0"/>
    <n v="250"/>
  </r>
  <r>
    <s v="Штутгарт"/>
    <x v="2"/>
    <x v="1"/>
    <n v="128"/>
  </r>
  <r>
    <s v="Франкфурт"/>
    <x v="2"/>
    <x v="1"/>
    <n v="84"/>
  </r>
  <r>
    <s v="Кёльн"/>
    <x v="2"/>
    <x v="1"/>
    <n v="80"/>
  </r>
  <r>
    <s v="Бремен"/>
    <x v="2"/>
    <x v="1"/>
    <n v="48"/>
  </r>
  <r>
    <s v="Мюнхен"/>
    <x v="2"/>
    <x v="1"/>
    <n v="165"/>
  </r>
  <r>
    <s v="Гамбург"/>
    <x v="2"/>
    <x v="1"/>
    <n v="100"/>
  </r>
  <r>
    <s v="Дрезден"/>
    <x v="2"/>
    <x v="1"/>
    <n v="98"/>
  </r>
  <r>
    <s v="Берлин"/>
    <x v="2"/>
    <x v="1"/>
    <n v="200"/>
  </r>
  <r>
    <s v="Штутгарт"/>
    <x v="2"/>
    <x v="2"/>
    <n v="120"/>
  </r>
  <r>
    <s v="Франкфурт"/>
    <x v="2"/>
    <x v="2"/>
    <n v="45"/>
  </r>
  <r>
    <s v="Кёльн"/>
    <x v="2"/>
    <x v="2"/>
    <n v="77"/>
  </r>
  <r>
    <s v="Бремен"/>
    <x v="2"/>
    <x v="2"/>
    <n v="60"/>
  </r>
  <r>
    <s v="Мюнхен"/>
    <x v="2"/>
    <x v="2"/>
    <n v="140"/>
  </r>
  <r>
    <s v="Гамбург"/>
    <x v="2"/>
    <x v="2"/>
    <n v="121"/>
  </r>
  <r>
    <s v="Дрезден"/>
    <x v="2"/>
    <x v="2"/>
    <n v="104"/>
  </r>
  <r>
    <s v="Берлин"/>
    <x v="2"/>
    <x v="2"/>
    <n v="1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06CE5-2311-440B-BD75-B43EA4CBB704}" name="PT_Selection_Year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rowHeaderCaption="Рік">
  <location ref="Q4:Q5" firstHeaderRow="1" firstDataRow="1" firstDataCol="1"/>
  <pivotFields count="4">
    <pivotField showAll="0"/>
    <pivotField showAll="0">
      <items count="4">
        <item h="1" x="2"/>
        <item h="1" x="1"/>
        <item x="0"/>
        <item t="default"/>
      </items>
    </pivotField>
    <pivotField axis="axisRow" showAll="0">
      <items count="4">
        <item x="2"/>
        <item h="1" x="1"/>
        <item h="1" x="0"/>
        <item t="default"/>
      </items>
    </pivotField>
    <pivotField showAll="0"/>
  </pivotFields>
  <rowFields count="1">
    <field x="2"/>
  </rowFields>
  <rowItems count="1">
    <i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FD4A0-1554-43CF-862F-AFC17DA55ECD}" name="PT_Selection_Value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rowHeaderCaption="Показник">
  <location ref="O4:O5" firstHeaderRow="1" firstDataRow="1" firstDataCol="1"/>
  <pivotFields count="4">
    <pivotField showAll="0"/>
    <pivotField axis="axisRow" showAll="0">
      <items count="4">
        <item h="1" x="2"/>
        <item h="1" x="1"/>
        <item x="0"/>
        <item t="default"/>
      </items>
    </pivotField>
    <pivotField showAll="0">
      <items count="4">
        <item x="2"/>
        <item h="1" x="1"/>
        <item h="1" x="0"/>
        <item t="default"/>
      </items>
    </pivotField>
    <pivotField showAll="0"/>
  </pivotFields>
  <rowFields count="1">
    <field x="1"/>
  </rowFields>
  <rowItems count="1">
    <i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Показатель" xr10:uid="{95D0EF56-6112-4EE4-A826-62F80130C0BC}" sourceName="Показатель">
  <pivotTables>
    <pivotTable tabId="12" name="PT_Selection_Value"/>
    <pivotTable tabId="12" name="PT_Selection_Year"/>
  </pivotTables>
  <data>
    <tabular pivotCacheId="1018873145">
      <items count="3">
        <i x="2"/>
        <i x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" xr10:uid="{C499387B-4271-4B53-98C0-08BA5E5BFA4A}" sourceName="Год">
  <pivotTables>
    <pivotTable tabId="12" name="PT_Selection_Value"/>
    <pivotTable tabId="12" name="PT_Selection_Year"/>
  </pivotTables>
  <data>
    <tabular pivotCacheId="1018873145">
      <items count="3">
        <i x="2" s="1"/>
        <i x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Показатель" xr10:uid="{96CA5E4F-DFDA-43E0-91DA-8BF57799DCB1}" cache="Срез_Показатель" caption="Показатель" rowHeight="241300"/>
  <slicer name="Год" xr10:uid="{B31146FF-E4CD-432D-B03B-EAA846B368CA}" cache="Срез_Год" caption="Год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A0A05C-E65A-4FEB-BCBF-5515FBB32FCA}" name="Таблица1" displayName="Таблица1" ref="A2:D74" totalsRowShown="0" headerRowDxfId="11" headerRowBorderDxfId="10" tableBorderDxfId="9" totalsRowBorderDxfId="8">
  <autoFilter ref="A2:D74" xr:uid="{03A0A05C-E65A-4FEB-BCBF-5515FBB32FCA}"/>
  <tableColumns count="4">
    <tableColumn id="1" xr3:uid="{9F3B1EB5-F7D5-4456-B422-F6CDA9F1CB15}" name="Город" dataDxfId="7"/>
    <tableColumn id="2" xr3:uid="{16FD81A6-ADF5-41FD-A87D-7BEC4BC164CE}" name="Показатель" dataDxfId="6"/>
    <tableColumn id="3" xr3:uid="{21B7CAEF-3407-4FAE-B774-BA7D82A30E52}" name="Год" dataDxfId="5"/>
    <tableColumn id="4" xr3:uid="{C6F1E8AF-89FF-4D66-B6B9-56C506312F41}" name="Значение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B2BC5B-99D0-4ED0-B2DE-A70FFC5670D9}" name="Таблица2" displayName="Таблица2" ref="E2:H10" totalsRowShown="0">
  <autoFilter ref="E2:H10" xr:uid="{89B2BC5B-99D0-4ED0-B2DE-A70FFC5670D9}"/>
  <tableColumns count="4">
    <tableColumn id="1" xr3:uid="{BA437F8E-29C2-442F-84BA-7426315F1DAF}" name="Город" dataDxfId="3"/>
    <tableColumn id="2" xr3:uid="{0CA169DC-5310-4D67-9C80-6E42E8E1D896}" name="Показник" dataDxfId="2">
      <calculatedColumnFormula>SUMIFS(Таблица1[Значение],Таблица1[Город],Таблица2[[#This Row],[Город]],Таблица1[Показатель],$O$5,Таблица1[Год],$Q$5)</calculatedColumnFormula>
    </tableColumn>
    <tableColumn id="3" xr3:uid="{40BE61BB-874F-421E-9899-736A7D804C66}" name="X" dataDxfId="1"/>
    <tableColumn id="4" xr3:uid="{7DB874B4-5A59-4EBB-9317-176ADC78A5E3}" name="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-ejrku6ITpM&amp;t=4s&amp;ab_channel=NikolayPavlov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youtube.com/watch?v=1UISGNLYFpU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"/>
  <sheetViews>
    <sheetView topLeftCell="A4" zoomScale="88" workbookViewId="0">
      <selection activeCell="Q30" sqref="Q30"/>
    </sheetView>
  </sheetViews>
  <sheetFormatPr defaultRowHeight="14.5" x14ac:dyDescent="0.35"/>
  <cols>
    <col min="1" max="1" width="9.08984375" style="25"/>
    <col min="2" max="2" width="14.36328125" bestFit="1" customWidth="1"/>
    <col min="6" max="6" width="11.54296875" bestFit="1" customWidth="1"/>
  </cols>
  <sheetData>
    <row r="1" spans="1:6" s="24" customFormat="1" x14ac:dyDescent="0.35">
      <c r="A1" s="22" t="s">
        <v>109</v>
      </c>
      <c r="B1" s="21" t="s">
        <v>110</v>
      </c>
      <c r="C1" s="21" t="s">
        <v>118</v>
      </c>
      <c r="D1" s="21" t="s">
        <v>119</v>
      </c>
      <c r="E1" s="21" t="s">
        <v>120</v>
      </c>
      <c r="F1" s="21" t="s">
        <v>121</v>
      </c>
    </row>
    <row r="2" spans="1:6" x14ac:dyDescent="0.35">
      <c r="A2" s="22" t="s">
        <v>111</v>
      </c>
      <c r="B2" s="23">
        <v>20</v>
      </c>
      <c r="C2" s="23">
        <v>2</v>
      </c>
      <c r="D2" s="23">
        <v>7</v>
      </c>
      <c r="E2" s="23">
        <v>6</v>
      </c>
      <c r="F2" s="23">
        <f>B2-SUM(C2:E2)</f>
        <v>5</v>
      </c>
    </row>
    <row r="3" spans="1:6" x14ac:dyDescent="0.35">
      <c r="A3" s="22" t="s">
        <v>112</v>
      </c>
      <c r="B3" s="23">
        <v>18</v>
      </c>
      <c r="C3" s="23">
        <v>5</v>
      </c>
      <c r="D3" s="23">
        <v>5</v>
      </c>
      <c r="E3" s="23">
        <v>7</v>
      </c>
      <c r="F3" s="23">
        <f t="shared" ref="F3:F8" si="0">B3-SUM(C3:E3)</f>
        <v>1</v>
      </c>
    </row>
    <row r="4" spans="1:6" x14ac:dyDescent="0.35">
      <c r="A4" s="22" t="s">
        <v>113</v>
      </c>
      <c r="B4" s="23">
        <v>15</v>
      </c>
      <c r="C4" s="23">
        <v>3</v>
      </c>
      <c r="D4" s="23">
        <v>8</v>
      </c>
      <c r="E4" s="23">
        <v>4</v>
      </c>
      <c r="F4" s="23">
        <f t="shared" si="0"/>
        <v>0</v>
      </c>
    </row>
    <row r="5" spans="1:6" x14ac:dyDescent="0.35">
      <c r="A5" s="22" t="s">
        <v>114</v>
      </c>
      <c r="B5" s="23">
        <v>16</v>
      </c>
      <c r="C5" s="23">
        <v>7</v>
      </c>
      <c r="D5" s="23">
        <v>3</v>
      </c>
      <c r="E5" s="23">
        <v>5</v>
      </c>
      <c r="F5" s="23">
        <f t="shared" si="0"/>
        <v>1</v>
      </c>
    </row>
    <row r="6" spans="1:6" x14ac:dyDescent="0.35">
      <c r="A6" s="22" t="s">
        <v>115</v>
      </c>
      <c r="B6" s="23">
        <v>14</v>
      </c>
      <c r="C6" s="23">
        <v>1</v>
      </c>
      <c r="D6" s="23">
        <v>5</v>
      </c>
      <c r="E6" s="23">
        <v>6</v>
      </c>
      <c r="F6" s="23">
        <f t="shared" si="0"/>
        <v>2</v>
      </c>
    </row>
    <row r="7" spans="1:6" x14ac:dyDescent="0.35">
      <c r="A7" s="22" t="s">
        <v>116</v>
      </c>
      <c r="B7" s="23">
        <v>17</v>
      </c>
      <c r="C7" s="23">
        <v>3</v>
      </c>
      <c r="D7" s="23">
        <v>8</v>
      </c>
      <c r="E7" s="23">
        <v>6</v>
      </c>
      <c r="F7" s="23">
        <f t="shared" si="0"/>
        <v>0</v>
      </c>
    </row>
    <row r="8" spans="1:6" x14ac:dyDescent="0.35">
      <c r="A8" s="22" t="s">
        <v>117</v>
      </c>
      <c r="B8" s="23">
        <v>13</v>
      </c>
      <c r="C8" s="23">
        <v>6</v>
      </c>
      <c r="D8" s="23">
        <v>8</v>
      </c>
      <c r="E8" s="23">
        <v>3</v>
      </c>
      <c r="F8" s="23">
        <f t="shared" si="0"/>
        <v>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22"/>
  <sheetViews>
    <sheetView workbookViewId="0">
      <selection activeCell="P50" sqref="P50"/>
    </sheetView>
  </sheetViews>
  <sheetFormatPr defaultRowHeight="14.5" x14ac:dyDescent="0.35"/>
  <cols>
    <col min="3" max="3" width="8.90625" style="28"/>
    <col min="6" max="6" width="12.54296875" customWidth="1"/>
  </cols>
  <sheetData>
    <row r="2" spans="1:6" x14ac:dyDescent="0.35">
      <c r="A2" t="s">
        <v>26</v>
      </c>
      <c r="B2" t="s">
        <v>27</v>
      </c>
      <c r="C2" s="28" t="s">
        <v>36</v>
      </c>
      <c r="F2" t="s">
        <v>152</v>
      </c>
    </row>
    <row r="3" spans="1:6" x14ac:dyDescent="0.35">
      <c r="A3" t="s">
        <v>148</v>
      </c>
      <c r="B3">
        <v>234</v>
      </c>
      <c r="C3" s="28" t="e">
        <f t="shared" ref="C3:C10" si="0">IF(A3=$F$2,B3,NA())</f>
        <v>#N/A</v>
      </c>
      <c r="D3" s="14" t="e">
        <f t="shared" ref="D3:D10" si="1">IF(B3=MIN($B$3:$B$10),B3,NA())</f>
        <v>#N/A</v>
      </c>
      <c r="E3" t="e">
        <f t="shared" ref="E3:E10" si="2">IF(B3&gt;AVERAGE($B$3:$B$10),B3,NA())</f>
        <v>#N/A</v>
      </c>
      <c r="F3" t="s">
        <v>167</v>
      </c>
    </row>
    <row r="4" spans="1:6" x14ac:dyDescent="0.35">
      <c r="A4" t="s">
        <v>149</v>
      </c>
      <c r="B4">
        <v>321</v>
      </c>
      <c r="C4" s="28" t="e">
        <f t="shared" si="0"/>
        <v>#N/A</v>
      </c>
      <c r="D4" s="14" t="e">
        <f t="shared" si="1"/>
        <v>#N/A</v>
      </c>
      <c r="E4" t="e">
        <f t="shared" si="2"/>
        <v>#N/A</v>
      </c>
      <c r="F4" t="e">
        <f t="shared" ref="F4:F11" si="3">IF(OR(B3=MAX($B$3:$B$10),B3=LARGE($B$3:$B$10,2),B3=LARGE($B$3:$B$10,3)),B3,NA())</f>
        <v>#N/A</v>
      </c>
    </row>
    <row r="5" spans="1:6" x14ac:dyDescent="0.35">
      <c r="A5" t="s">
        <v>150</v>
      </c>
      <c r="B5">
        <v>87</v>
      </c>
      <c r="C5" s="28" t="e">
        <f t="shared" si="0"/>
        <v>#N/A</v>
      </c>
      <c r="D5" s="14">
        <f t="shared" si="1"/>
        <v>87</v>
      </c>
      <c r="E5" t="e">
        <f t="shared" si="2"/>
        <v>#N/A</v>
      </c>
      <c r="F5" t="e">
        <f t="shared" si="3"/>
        <v>#N/A</v>
      </c>
    </row>
    <row r="6" spans="1:6" x14ac:dyDescent="0.35">
      <c r="A6" t="s">
        <v>151</v>
      </c>
      <c r="B6">
        <v>632</v>
      </c>
      <c r="C6" s="28" t="e">
        <f t="shared" si="0"/>
        <v>#N/A</v>
      </c>
      <c r="D6" s="14" t="e">
        <f t="shared" si="1"/>
        <v>#N/A</v>
      </c>
      <c r="E6">
        <f t="shared" si="2"/>
        <v>632</v>
      </c>
      <c r="F6" t="e">
        <f t="shared" si="3"/>
        <v>#N/A</v>
      </c>
    </row>
    <row r="7" spans="1:6" x14ac:dyDescent="0.35">
      <c r="A7" t="s">
        <v>152</v>
      </c>
      <c r="B7">
        <v>654</v>
      </c>
      <c r="C7" s="28">
        <f t="shared" si="0"/>
        <v>654</v>
      </c>
      <c r="D7" s="14" t="e">
        <f t="shared" si="1"/>
        <v>#N/A</v>
      </c>
      <c r="E7">
        <f t="shared" si="2"/>
        <v>654</v>
      </c>
      <c r="F7">
        <f t="shared" si="3"/>
        <v>632</v>
      </c>
    </row>
    <row r="8" spans="1:6" x14ac:dyDescent="0.35">
      <c r="A8" t="s">
        <v>153</v>
      </c>
      <c r="B8">
        <v>576</v>
      </c>
      <c r="C8" s="28" t="e">
        <f t="shared" si="0"/>
        <v>#N/A</v>
      </c>
      <c r="D8" s="14" t="e">
        <f t="shared" si="1"/>
        <v>#N/A</v>
      </c>
      <c r="E8">
        <f t="shared" si="2"/>
        <v>576</v>
      </c>
      <c r="F8">
        <f t="shared" si="3"/>
        <v>654</v>
      </c>
    </row>
    <row r="9" spans="1:6" x14ac:dyDescent="0.35">
      <c r="A9" t="s">
        <v>154</v>
      </c>
      <c r="B9">
        <v>123</v>
      </c>
      <c r="C9" s="28" t="e">
        <f t="shared" si="0"/>
        <v>#N/A</v>
      </c>
      <c r="D9" s="14" t="e">
        <f t="shared" si="1"/>
        <v>#N/A</v>
      </c>
      <c r="E9" t="e">
        <f t="shared" si="2"/>
        <v>#N/A</v>
      </c>
      <c r="F9">
        <f t="shared" si="3"/>
        <v>576</v>
      </c>
    </row>
    <row r="10" spans="1:6" x14ac:dyDescent="0.35">
      <c r="A10" t="s">
        <v>155</v>
      </c>
      <c r="B10">
        <v>482</v>
      </c>
      <c r="C10" s="28" t="e">
        <f t="shared" si="0"/>
        <v>#N/A</v>
      </c>
      <c r="D10" s="14" t="e">
        <f t="shared" si="1"/>
        <v>#N/A</v>
      </c>
      <c r="E10">
        <f t="shared" si="2"/>
        <v>482</v>
      </c>
      <c r="F10" t="e">
        <f t="shared" si="3"/>
        <v>#N/A</v>
      </c>
    </row>
    <row r="11" spans="1:6" x14ac:dyDescent="0.35">
      <c r="F11" t="e">
        <f t="shared" si="3"/>
        <v>#N/A</v>
      </c>
    </row>
    <row r="18" spans="1:3" x14ac:dyDescent="0.35">
      <c r="A18" t="s">
        <v>37</v>
      </c>
      <c r="C18" s="28" t="s">
        <v>38</v>
      </c>
    </row>
    <row r="20" spans="1:3" x14ac:dyDescent="0.35">
      <c r="A20" t="s">
        <v>39</v>
      </c>
      <c r="C20" s="28" t="s">
        <v>40</v>
      </c>
    </row>
    <row r="22" spans="1:3" x14ac:dyDescent="0.35">
      <c r="A22" t="s">
        <v>41</v>
      </c>
      <c r="C22" s="28" t="s">
        <v>42</v>
      </c>
    </row>
  </sheetData>
  <dataValidations count="1">
    <dataValidation type="list" allowBlank="1" showInputMessage="1" showErrorMessage="1" sqref="F2" xr:uid="{00000000-0002-0000-0100-000000000000}">
      <formula1>$A$3:$A$10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0"/>
  <sheetViews>
    <sheetView topLeftCell="B7" workbookViewId="0">
      <selection activeCell="M21" sqref="M21"/>
    </sheetView>
  </sheetViews>
  <sheetFormatPr defaultRowHeight="14.5" x14ac:dyDescent="0.35"/>
  <cols>
    <col min="3" max="3" width="13.6328125" bestFit="1" customWidth="1"/>
  </cols>
  <sheetData>
    <row r="1" spans="1:14" x14ac:dyDescent="0.35">
      <c r="A1" s="56" t="s">
        <v>59</v>
      </c>
      <c r="B1" s="56"/>
      <c r="C1" s="56"/>
    </row>
    <row r="2" spans="1:14" x14ac:dyDescent="0.35">
      <c r="A2" t="s">
        <v>26</v>
      </c>
      <c r="B2" t="s">
        <v>27</v>
      </c>
      <c r="C2" s="14" t="s">
        <v>58</v>
      </c>
      <c r="N2" s="27" t="s">
        <v>147</v>
      </c>
    </row>
    <row r="3" spans="1:14" x14ac:dyDescent="0.35">
      <c r="A3" t="s">
        <v>28</v>
      </c>
      <c r="B3" s="16">
        <v>-234</v>
      </c>
      <c r="C3" s="14">
        <v>43</v>
      </c>
      <c r="D3" s="15"/>
    </row>
    <row r="4" spans="1:14" x14ac:dyDescent="0.35">
      <c r="A4" t="s">
        <v>29</v>
      </c>
      <c r="B4" s="16">
        <v>-321</v>
      </c>
      <c r="C4" s="14">
        <v>98</v>
      </c>
      <c r="D4" s="15"/>
    </row>
    <row r="5" spans="1:14" x14ac:dyDescent="0.35">
      <c r="A5" t="s">
        <v>30</v>
      </c>
      <c r="B5" s="16">
        <v>-87</v>
      </c>
      <c r="C5" s="14">
        <v>76</v>
      </c>
      <c r="D5" s="15"/>
    </row>
    <row r="6" spans="1:14" x14ac:dyDescent="0.35">
      <c r="A6" t="s">
        <v>31</v>
      </c>
      <c r="B6" s="16">
        <v>-632</v>
      </c>
      <c r="C6" s="14">
        <v>123</v>
      </c>
      <c r="D6" s="15"/>
    </row>
    <row r="7" spans="1:14" x14ac:dyDescent="0.35">
      <c r="A7" t="s">
        <v>32</v>
      </c>
      <c r="B7" s="16">
        <v>-654</v>
      </c>
      <c r="C7" s="14">
        <v>112</v>
      </c>
      <c r="D7" s="15"/>
    </row>
    <row r="8" spans="1:14" x14ac:dyDescent="0.35">
      <c r="A8" t="s">
        <v>33</v>
      </c>
      <c r="B8" s="16">
        <v>-576</v>
      </c>
      <c r="C8" s="14">
        <v>103</v>
      </c>
      <c r="D8" s="15"/>
    </row>
    <row r="9" spans="1:14" x14ac:dyDescent="0.35">
      <c r="A9" t="s">
        <v>34</v>
      </c>
      <c r="B9" s="16">
        <v>-123</v>
      </c>
      <c r="C9" s="14">
        <v>56</v>
      </c>
      <c r="D9" s="15"/>
    </row>
    <row r="10" spans="1:14" x14ac:dyDescent="0.35">
      <c r="A10" t="s">
        <v>35</v>
      </c>
      <c r="B10" s="16">
        <v>-482</v>
      </c>
      <c r="C10" s="14">
        <v>76</v>
      </c>
      <c r="D10" s="15"/>
    </row>
  </sheetData>
  <mergeCells count="1">
    <mergeCell ref="A1:C1"/>
  </mergeCells>
  <dataValidations disablePrompts="1" count="1">
    <dataValidation type="list" allowBlank="1" showInputMessage="1" showErrorMessage="1" sqref="F2" xr:uid="{00000000-0002-0000-0200-000000000000}">
      <formula1>$A$3:$A$10</formula1>
    </dataValidation>
  </dataValidations>
  <hyperlinks>
    <hyperlink ref="N2" r:id="rId1" xr:uid="{AA960A02-3777-4570-B90D-4D5E99F77418}"/>
  </hyperlinks>
  <pageMargins left="0.7" right="0.7" top="0.75" bottom="0.75" header="0.3" footer="0.3"/>
  <pageSetup paperSize="9" orientation="portrait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34"/>
  <sheetViews>
    <sheetView topLeftCell="D6" zoomScale="55" zoomScaleNormal="50" workbookViewId="0">
      <selection activeCell="X23" sqref="X23"/>
    </sheetView>
  </sheetViews>
  <sheetFormatPr defaultColWidth="9.08984375" defaultRowHeight="18" x14ac:dyDescent="0.4"/>
  <cols>
    <col min="1" max="1" width="23.08984375" style="1" bestFit="1" customWidth="1"/>
    <col min="2" max="2" width="24.453125" style="1" customWidth="1"/>
    <col min="3" max="3" width="28.90625" style="1" customWidth="1"/>
    <col min="4" max="4" width="3.90625" style="1" bestFit="1" customWidth="1"/>
    <col min="5" max="5" width="28.08984375" style="1" customWidth="1"/>
    <col min="6" max="6" width="16.81640625" style="1" customWidth="1"/>
    <col min="7" max="7" width="24.54296875" style="1" customWidth="1"/>
    <col min="8" max="8" width="18" style="1" customWidth="1"/>
    <col min="9" max="9" width="15.08984375" style="1" customWidth="1"/>
    <col min="10" max="10" width="9.08984375" style="1"/>
    <col min="11" max="11" width="28.453125" style="1" customWidth="1"/>
    <col min="12" max="12" width="13.90625" style="1" customWidth="1"/>
    <col min="13" max="16384" width="9.08984375" style="1"/>
  </cols>
  <sheetData>
    <row r="1" spans="1:12" ht="28" x14ac:dyDescent="0.6">
      <c r="A1" s="59" t="s">
        <v>0</v>
      </c>
      <c r="B1" s="59"/>
      <c r="C1" s="59"/>
      <c r="D1" s="59"/>
      <c r="E1" s="59"/>
      <c r="F1" s="59"/>
      <c r="G1" s="59"/>
      <c r="H1" s="59"/>
      <c r="I1" s="59"/>
    </row>
    <row r="2" spans="1:12" x14ac:dyDescent="0.4">
      <c r="A2" s="1" t="s">
        <v>1</v>
      </c>
      <c r="D2" s="60" t="s">
        <v>2</v>
      </c>
      <c r="E2" s="60"/>
    </row>
    <row r="3" spans="1:12" ht="27.75" customHeight="1" x14ac:dyDescent="0.4">
      <c r="A3" s="2" t="s">
        <v>3</v>
      </c>
      <c r="B3" s="3">
        <v>36943</v>
      </c>
      <c r="D3" s="4">
        <v>1</v>
      </c>
      <c r="E3" s="4">
        <v>2</v>
      </c>
      <c r="F3" s="4">
        <v>3</v>
      </c>
      <c r="G3" s="4">
        <v>4</v>
      </c>
      <c r="H3" s="4">
        <v>5</v>
      </c>
      <c r="I3" s="4">
        <v>6</v>
      </c>
    </row>
    <row r="4" spans="1:12" x14ac:dyDescent="0.4">
      <c r="A4" s="2" t="s">
        <v>4</v>
      </c>
      <c r="B4" s="3">
        <v>44440</v>
      </c>
      <c r="C4" s="1">
        <f>DATEDIF(B3,B4,"d")</f>
        <v>7497</v>
      </c>
      <c r="D4" s="4" t="s">
        <v>5</v>
      </c>
      <c r="E4" s="4" t="s">
        <v>6</v>
      </c>
      <c r="F4" s="4" t="s">
        <v>7</v>
      </c>
      <c r="G4" s="4" t="s">
        <v>8</v>
      </c>
      <c r="H4" s="4" t="s">
        <v>9</v>
      </c>
      <c r="I4" s="4" t="s">
        <v>10</v>
      </c>
      <c r="K4" s="4" t="s">
        <v>11</v>
      </c>
    </row>
    <row r="5" spans="1:12" ht="54" customHeight="1" x14ac:dyDescent="0.4">
      <c r="D5" s="5">
        <v>1</v>
      </c>
      <c r="E5" s="3">
        <f>B4</f>
        <v>44440</v>
      </c>
      <c r="F5" s="6">
        <f>DATEDIF($B$3,B4,"d")</f>
        <v>7497</v>
      </c>
      <c r="G5" s="41">
        <f>SIN(2*PI()*F5/$B$8)*100%</f>
        <v>0.90963199535451855</v>
      </c>
      <c r="H5" s="41">
        <f xml:space="preserve"> SIN(2*PI()*F5/$B$9)*100%</f>
        <v>-0.26979677115685219</v>
      </c>
      <c r="I5" s="41">
        <f xml:space="preserve"> SIN(2*PI()*F5/$B$10)*100%</f>
        <v>-1</v>
      </c>
    </row>
    <row r="6" spans="1:12" x14ac:dyDescent="0.4">
      <c r="A6" s="1" t="s">
        <v>12</v>
      </c>
      <c r="D6" s="5">
        <v>2</v>
      </c>
      <c r="E6" s="3">
        <f>E5+1</f>
        <v>44441</v>
      </c>
      <c r="F6" s="6">
        <f>DATEDIF($B$3,E6,"d")</f>
        <v>7498</v>
      </c>
      <c r="G6" s="41">
        <f t="shared" ref="G6:G34" si="0">SIN(2*PI()*F6/$B$8)*100%</f>
        <v>0.97181156832352866</v>
      </c>
      <c r="H6" s="41">
        <f t="shared" ref="H6:H34" si="1" xml:space="preserve"> SIN(2*PI()*F6/$B$9)*100%</f>
        <v>-2.0777737169686006E-13</v>
      </c>
      <c r="I6" s="41">
        <f t="shared" ref="I6:I34" si="2" xml:space="preserve"> SIN(2*PI()*F6/$B$10)*100%</f>
        <v>-0.97492791218183272</v>
      </c>
      <c r="L6" s="7" t="b">
        <v>0</v>
      </c>
    </row>
    <row r="7" spans="1:12" x14ac:dyDescent="0.4">
      <c r="A7" s="8" t="s">
        <v>13</v>
      </c>
      <c r="B7" s="8" t="s">
        <v>14</v>
      </c>
      <c r="C7" s="9" t="s">
        <v>15</v>
      </c>
      <c r="D7" s="5">
        <v>3</v>
      </c>
      <c r="E7" s="3">
        <f t="shared" ref="E7:E34" si="3">E6+1</f>
        <v>44442</v>
      </c>
      <c r="F7" s="6">
        <f t="shared" ref="F7:F34" si="4">DATEDIF($B$3,E7,"d")</f>
        <v>7499</v>
      </c>
      <c r="G7" s="41">
        <f t="shared" si="0"/>
        <v>0.99886733918300274</v>
      </c>
      <c r="H7" s="41">
        <f t="shared" si="1"/>
        <v>0.26979677115688994</v>
      </c>
      <c r="I7" s="41">
        <f t="shared" si="2"/>
        <v>-0.90096886790253927</v>
      </c>
      <c r="L7" s="10"/>
    </row>
    <row r="8" spans="1:12" x14ac:dyDescent="0.4">
      <c r="A8" s="2" t="s">
        <v>8</v>
      </c>
      <c r="B8" s="11">
        <v>33</v>
      </c>
      <c r="C8" s="5"/>
      <c r="D8" s="5">
        <v>4</v>
      </c>
      <c r="E8" s="3">
        <f t="shared" si="3"/>
        <v>44443</v>
      </c>
      <c r="F8" s="6">
        <f t="shared" si="4"/>
        <v>7500</v>
      </c>
      <c r="G8" s="41">
        <f t="shared" si="0"/>
        <v>0.98982144188092414</v>
      </c>
      <c r="H8" s="41">
        <f t="shared" si="1"/>
        <v>0.51958395003537272</v>
      </c>
      <c r="I8" s="41">
        <f t="shared" si="2"/>
        <v>-0.78183148246806633</v>
      </c>
      <c r="L8" s="10"/>
    </row>
    <row r="9" spans="1:12" x14ac:dyDescent="0.4">
      <c r="A9" s="2" t="s">
        <v>9</v>
      </c>
      <c r="B9" s="11">
        <v>23</v>
      </c>
      <c r="C9" s="5"/>
      <c r="D9" s="5">
        <v>5</v>
      </c>
      <c r="E9" s="3">
        <f t="shared" si="3"/>
        <v>44444</v>
      </c>
      <c r="F9" s="6">
        <f t="shared" si="4"/>
        <v>7501</v>
      </c>
      <c r="G9" s="41">
        <f t="shared" si="0"/>
        <v>0.94500081871474129</v>
      </c>
      <c r="H9" s="41">
        <f t="shared" si="1"/>
        <v>0.73083596427812203</v>
      </c>
      <c r="I9" s="41">
        <f t="shared" si="2"/>
        <v>-0.62348980185878622</v>
      </c>
    </row>
    <row r="10" spans="1:12" x14ac:dyDescent="0.4">
      <c r="A10" s="2" t="s">
        <v>10</v>
      </c>
      <c r="B10" s="11">
        <v>28</v>
      </c>
      <c r="C10" s="5"/>
      <c r="D10" s="5">
        <v>6</v>
      </c>
      <c r="E10" s="3">
        <f t="shared" si="3"/>
        <v>44445</v>
      </c>
      <c r="F10" s="6">
        <f t="shared" si="4"/>
        <v>7502</v>
      </c>
      <c r="G10" s="41">
        <f t="shared" si="0"/>
        <v>0.86602540378446413</v>
      </c>
      <c r="H10" s="41">
        <f t="shared" si="1"/>
        <v>0.88788521840240531</v>
      </c>
      <c r="I10" s="41">
        <f t="shared" si="2"/>
        <v>-0.4338837391176269</v>
      </c>
    </row>
    <row r="11" spans="1:12" ht="23.25" customHeight="1" x14ac:dyDescent="0.4">
      <c r="A11" s="5" t="s">
        <v>16</v>
      </c>
      <c r="B11" s="5"/>
      <c r="D11" s="5">
        <v>7</v>
      </c>
      <c r="E11" s="3">
        <f t="shared" si="3"/>
        <v>44446</v>
      </c>
      <c r="F11" s="6">
        <f t="shared" si="4"/>
        <v>7503</v>
      </c>
      <c r="G11" s="41">
        <f t="shared" si="0"/>
        <v>0.75574957435432821</v>
      </c>
      <c r="H11" s="41">
        <f t="shared" si="1"/>
        <v>0.97908408768225752</v>
      </c>
      <c r="I11" s="41">
        <f t="shared" si="2"/>
        <v>-0.22252093395639747</v>
      </c>
    </row>
    <row r="12" spans="1:12" x14ac:dyDescent="0.4">
      <c r="D12" s="5">
        <v>8</v>
      </c>
      <c r="E12" s="3">
        <f t="shared" si="3"/>
        <v>44447</v>
      </c>
      <c r="F12" s="6">
        <f t="shared" si="4"/>
        <v>7504</v>
      </c>
      <c r="G12" s="41">
        <f t="shared" si="0"/>
        <v>0.61815898622073295</v>
      </c>
      <c r="H12" s="41">
        <f t="shared" si="1"/>
        <v>0.99766876919055647</v>
      </c>
      <c r="I12" s="41">
        <f t="shared" si="2"/>
        <v>-9.408966661350604E-14</v>
      </c>
    </row>
    <row r="13" spans="1:12" x14ac:dyDescent="0.4">
      <c r="A13" s="12" t="s">
        <v>17</v>
      </c>
      <c r="B13" s="12"/>
      <c r="D13" s="5">
        <v>9</v>
      </c>
      <c r="E13" s="3">
        <f t="shared" si="3"/>
        <v>44448</v>
      </c>
      <c r="F13" s="6">
        <f t="shared" si="4"/>
        <v>7505</v>
      </c>
      <c r="G13" s="41">
        <f t="shared" si="0"/>
        <v>0.4582265217274023</v>
      </c>
      <c r="H13" s="41">
        <f t="shared" si="1"/>
        <v>0.94226092211888235</v>
      </c>
      <c r="I13" s="41">
        <f t="shared" si="2"/>
        <v>0.222520933956214</v>
      </c>
    </row>
    <row r="14" spans="1:12" x14ac:dyDescent="0.4">
      <c r="A14" s="9" t="s">
        <v>18</v>
      </c>
      <c r="B14" s="9" t="s">
        <v>19</v>
      </c>
      <c r="D14" s="5">
        <v>10</v>
      </c>
      <c r="E14" s="3">
        <f t="shared" si="3"/>
        <v>44449</v>
      </c>
      <c r="F14" s="6">
        <f t="shared" si="4"/>
        <v>7506</v>
      </c>
      <c r="G14" s="41">
        <f t="shared" si="0"/>
        <v>0.28173255684147447</v>
      </c>
      <c r="H14" s="41">
        <f t="shared" si="1"/>
        <v>0.81696989301050915</v>
      </c>
      <c r="I14" s="41">
        <f t="shared" si="2"/>
        <v>0.43388373911745731</v>
      </c>
    </row>
    <row r="15" spans="1:12" ht="22.5" customHeight="1" x14ac:dyDescent="0.4">
      <c r="A15" s="61" t="s">
        <v>20</v>
      </c>
      <c r="B15" s="63">
        <f>MIN(G5:G34)</f>
        <v>-0.99886733918301507</v>
      </c>
      <c r="D15" s="5">
        <v>11</v>
      </c>
      <c r="E15" s="3">
        <f t="shared" si="3"/>
        <v>44450</v>
      </c>
      <c r="F15" s="6">
        <f t="shared" si="4"/>
        <v>7507</v>
      </c>
      <c r="G15" s="41">
        <f t="shared" si="0"/>
        <v>9.505604330428466E-2</v>
      </c>
      <c r="H15" s="41">
        <f t="shared" si="1"/>
        <v>0.63108794432609017</v>
      </c>
      <c r="I15" s="41">
        <f t="shared" si="2"/>
        <v>0.62348980185881686</v>
      </c>
    </row>
    <row r="16" spans="1:12" x14ac:dyDescent="0.4">
      <c r="A16" s="62"/>
      <c r="B16" s="64"/>
      <c r="D16" s="5">
        <v>12</v>
      </c>
      <c r="E16" s="3">
        <f t="shared" si="3"/>
        <v>44451</v>
      </c>
      <c r="F16" s="6">
        <f t="shared" si="4"/>
        <v>7508</v>
      </c>
      <c r="G16" s="41">
        <f t="shared" si="0"/>
        <v>-9.5056043304025145E-2</v>
      </c>
      <c r="H16" s="41">
        <f t="shared" si="1"/>
        <v>0.39840108984622302</v>
      </c>
      <c r="I16" s="41">
        <f t="shared" si="2"/>
        <v>0.78183148246794898</v>
      </c>
      <c r="L16" s="13" t="s">
        <v>23</v>
      </c>
    </row>
    <row r="17" spans="1:26" ht="21.75" customHeight="1" x14ac:dyDescent="0.4">
      <c r="A17" s="61" t="s">
        <v>21</v>
      </c>
      <c r="B17" s="57">
        <f>COUNTIF(H5:H34,"&gt;0")</f>
        <v>16</v>
      </c>
      <c r="D17" s="5">
        <v>13</v>
      </c>
      <c r="E17" s="3">
        <f t="shared" si="3"/>
        <v>44452</v>
      </c>
      <c r="F17" s="6">
        <f t="shared" si="4"/>
        <v>7509</v>
      </c>
      <c r="G17" s="41">
        <f t="shared" si="0"/>
        <v>-0.28173255684144249</v>
      </c>
      <c r="H17" s="41">
        <f t="shared" si="1"/>
        <v>0.13616664909615905</v>
      </c>
      <c r="I17" s="41">
        <f t="shared" si="2"/>
        <v>0.90096886790245767</v>
      </c>
      <c r="L17" s="13" t="s">
        <v>24</v>
      </c>
    </row>
    <row r="18" spans="1:26" ht="18.75" customHeight="1" x14ac:dyDescent="0.4">
      <c r="A18" s="65"/>
      <c r="B18" s="57"/>
      <c r="D18" s="5">
        <v>14</v>
      </c>
      <c r="E18" s="3">
        <f t="shared" si="3"/>
        <v>44453</v>
      </c>
      <c r="F18" s="6">
        <f t="shared" si="4"/>
        <v>7510</v>
      </c>
      <c r="G18" s="41">
        <f t="shared" si="0"/>
        <v>-0.45822652172737272</v>
      </c>
      <c r="H18" s="41">
        <f t="shared" si="1"/>
        <v>-0.13616664909640178</v>
      </c>
      <c r="I18" s="41">
        <f t="shared" si="2"/>
        <v>0.97492791218179076</v>
      </c>
      <c r="L18" s="58" t="s">
        <v>25</v>
      </c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8.75" customHeight="1" x14ac:dyDescent="0.4">
      <c r="A19" s="62"/>
      <c r="B19" s="57"/>
      <c r="D19" s="5">
        <v>15</v>
      </c>
      <c r="E19" s="3">
        <f t="shared" si="3"/>
        <v>44454</v>
      </c>
      <c r="F19" s="6">
        <f t="shared" si="4"/>
        <v>7511</v>
      </c>
      <c r="G19" s="41">
        <f t="shared" si="0"/>
        <v>-0.61815898622052801</v>
      </c>
      <c r="H19" s="41">
        <f t="shared" si="1"/>
        <v>-0.39840108984603062</v>
      </c>
      <c r="I19" s="41">
        <f t="shared" si="2"/>
        <v>1</v>
      </c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x14ac:dyDescent="0.4">
      <c r="A20" s="57" t="s">
        <v>22</v>
      </c>
      <c r="B20" s="57"/>
      <c r="D20" s="5">
        <v>16</v>
      </c>
      <c r="E20" s="3">
        <f t="shared" si="3"/>
        <v>44455</v>
      </c>
      <c r="F20" s="6">
        <f t="shared" si="4"/>
        <v>7512</v>
      </c>
      <c r="G20" s="41">
        <f t="shared" si="0"/>
        <v>-0.75574957435430634</v>
      </c>
      <c r="H20" s="41">
        <f t="shared" si="1"/>
        <v>-0.63108794432592741</v>
      </c>
      <c r="I20" s="41">
        <f t="shared" si="2"/>
        <v>0.97492791218180974</v>
      </c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x14ac:dyDescent="0.4">
      <c r="A21" s="57"/>
      <c r="B21" s="57"/>
      <c r="D21" s="5">
        <v>17</v>
      </c>
      <c r="E21" s="3">
        <f t="shared" si="3"/>
        <v>44456</v>
      </c>
      <c r="F21" s="6">
        <f t="shared" si="4"/>
        <v>7513</v>
      </c>
      <c r="G21" s="41">
        <f t="shared" si="0"/>
        <v>-0.86602540378444748</v>
      </c>
      <c r="H21" s="41">
        <f t="shared" si="1"/>
        <v>-0.81696989301038825</v>
      </c>
      <c r="I21" s="41">
        <f t="shared" si="2"/>
        <v>0.90096886790249464</v>
      </c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x14ac:dyDescent="0.4">
      <c r="D22" s="5">
        <v>18</v>
      </c>
      <c r="E22" s="3">
        <f t="shared" si="3"/>
        <v>44457</v>
      </c>
      <c r="F22" s="6">
        <f t="shared" si="4"/>
        <v>7514</v>
      </c>
      <c r="G22" s="41">
        <f t="shared" si="0"/>
        <v>-0.94500081871465602</v>
      </c>
      <c r="H22" s="41">
        <f t="shared" si="1"/>
        <v>-0.94226092211881207</v>
      </c>
      <c r="I22" s="41">
        <f t="shared" si="2"/>
        <v>0.78183148246800216</v>
      </c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x14ac:dyDescent="0.4">
      <c r="D23" s="5">
        <v>19</v>
      </c>
      <c r="E23" s="3">
        <f t="shared" si="3"/>
        <v>44458</v>
      </c>
      <c r="F23" s="6">
        <f t="shared" si="4"/>
        <v>7515</v>
      </c>
      <c r="G23" s="41">
        <f t="shared" si="0"/>
        <v>-0.98982144188091936</v>
      </c>
      <c r="H23" s="41">
        <f t="shared" si="1"/>
        <v>-0.99766876919054215</v>
      </c>
      <c r="I23" s="41">
        <f t="shared" si="2"/>
        <v>0.62348980185870584</v>
      </c>
    </row>
    <row r="24" spans="1:26" x14ac:dyDescent="0.4">
      <c r="D24" s="5">
        <v>20</v>
      </c>
      <c r="E24" s="3">
        <f t="shared" si="3"/>
        <v>44459</v>
      </c>
      <c r="F24" s="6">
        <f t="shared" si="4"/>
        <v>7516</v>
      </c>
      <c r="G24" s="41">
        <f t="shared" si="0"/>
        <v>-0.99886733918301507</v>
      </c>
      <c r="H24" s="41">
        <f t="shared" si="1"/>
        <v>-0.97908408768239275</v>
      </c>
      <c r="I24" s="41">
        <f t="shared" si="2"/>
        <v>0.43388373911773903</v>
      </c>
    </row>
    <row r="25" spans="1:26" x14ac:dyDescent="0.4">
      <c r="D25" s="5">
        <v>21</v>
      </c>
      <c r="E25" s="3">
        <f t="shared" si="3"/>
        <v>44460</v>
      </c>
      <c r="F25" s="6">
        <f t="shared" si="4"/>
        <v>7517</v>
      </c>
      <c r="G25" s="41">
        <f t="shared" si="0"/>
        <v>-0.97181156832353655</v>
      </c>
      <c r="H25" s="41">
        <f t="shared" si="1"/>
        <v>-0.88788521840229251</v>
      </c>
      <c r="I25" s="41">
        <f t="shared" si="2"/>
        <v>0.22252093395629713</v>
      </c>
    </row>
    <row r="26" spans="1:26" x14ac:dyDescent="0.4">
      <c r="D26" s="5">
        <v>22</v>
      </c>
      <c r="E26" s="3">
        <f t="shared" si="3"/>
        <v>44461</v>
      </c>
      <c r="F26" s="6">
        <f t="shared" si="4"/>
        <v>7518</v>
      </c>
      <c r="G26" s="41">
        <f t="shared" si="0"/>
        <v>-0.90963199535453243</v>
      </c>
      <c r="H26" s="41">
        <f t="shared" si="1"/>
        <v>-0.73083596427826525</v>
      </c>
      <c r="I26" s="41">
        <f t="shared" si="2"/>
        <v>2.1855716021701443E-13</v>
      </c>
    </row>
    <row r="27" spans="1:26" x14ac:dyDescent="0.4">
      <c r="D27" s="5">
        <v>23</v>
      </c>
      <c r="E27" s="3">
        <f t="shared" si="3"/>
        <v>44462</v>
      </c>
      <c r="F27" s="6">
        <f t="shared" si="4"/>
        <v>7519</v>
      </c>
      <c r="G27" s="41">
        <f t="shared" si="0"/>
        <v>-0.81457595205025579</v>
      </c>
      <c r="H27" s="41">
        <f t="shared" si="1"/>
        <v>-0.51958395003555191</v>
      </c>
      <c r="I27" s="41">
        <f t="shared" si="2"/>
        <v>-0.22252093395631434</v>
      </c>
    </row>
    <row r="28" spans="1:26" x14ac:dyDescent="0.4">
      <c r="D28" s="5">
        <v>24</v>
      </c>
      <c r="E28" s="3">
        <f t="shared" si="3"/>
        <v>44463</v>
      </c>
      <c r="F28" s="6">
        <f t="shared" si="4"/>
        <v>7520</v>
      </c>
      <c r="G28" s="41">
        <f t="shared" si="0"/>
        <v>-0.69007901148221718</v>
      </c>
      <c r="H28" s="41">
        <f t="shared" si="1"/>
        <v>-0.26979677115709189</v>
      </c>
      <c r="I28" s="41">
        <f t="shared" si="2"/>
        <v>-0.43388373911755007</v>
      </c>
    </row>
    <row r="29" spans="1:26" x14ac:dyDescent="0.4">
      <c r="D29" s="5">
        <v>25</v>
      </c>
      <c r="E29" s="3">
        <f t="shared" si="3"/>
        <v>44464</v>
      </c>
      <c r="F29" s="6">
        <f t="shared" si="4"/>
        <v>7521</v>
      </c>
      <c r="G29" s="41">
        <f t="shared" si="0"/>
        <v>-0.54064081745576686</v>
      </c>
      <c r="H29" s="41">
        <f t="shared" si="1"/>
        <v>-1.9650080174127282E-15</v>
      </c>
      <c r="I29" s="41">
        <f t="shared" si="2"/>
        <v>-0.62348980185854175</v>
      </c>
    </row>
    <row r="30" spans="1:26" x14ac:dyDescent="0.4">
      <c r="D30" s="5">
        <v>26</v>
      </c>
      <c r="E30" s="3">
        <f t="shared" si="3"/>
        <v>44465</v>
      </c>
      <c r="F30" s="6">
        <f t="shared" si="4"/>
        <v>7522</v>
      </c>
      <c r="G30" s="41">
        <f t="shared" si="0"/>
        <v>-0.371662455660355</v>
      </c>
      <c r="H30" s="41">
        <f t="shared" si="1"/>
        <v>0.26979677115708811</v>
      </c>
      <c r="I30" s="41">
        <f t="shared" si="2"/>
        <v>-0.78183148246801315</v>
      </c>
    </row>
    <row r="31" spans="1:26" x14ac:dyDescent="0.4">
      <c r="D31" s="5">
        <v>27</v>
      </c>
      <c r="E31" s="3">
        <f t="shared" si="3"/>
        <v>44466</v>
      </c>
      <c r="F31" s="6">
        <f t="shared" si="4"/>
        <v>7523</v>
      </c>
      <c r="G31" s="41">
        <f t="shared" si="0"/>
        <v>-0.18925124436049401</v>
      </c>
      <c r="H31" s="41">
        <f t="shared" si="1"/>
        <v>0.51958395003516</v>
      </c>
      <c r="I31" s="41">
        <f t="shared" si="2"/>
        <v>-0.90096886790240371</v>
      </c>
    </row>
    <row r="32" spans="1:26" x14ac:dyDescent="0.4">
      <c r="D32" s="5">
        <v>28</v>
      </c>
      <c r="E32" s="3">
        <f t="shared" si="3"/>
        <v>44467</v>
      </c>
      <c r="F32" s="6">
        <f t="shared" si="4"/>
        <v>7524</v>
      </c>
      <c r="G32" s="41">
        <f t="shared" si="0"/>
        <v>8.6241777608186965E-14</v>
      </c>
      <c r="H32" s="41">
        <f t="shared" si="1"/>
        <v>0.73083596427826258</v>
      </c>
      <c r="I32" s="41">
        <f t="shared" si="2"/>
        <v>-0.97492791218181374</v>
      </c>
    </row>
    <row r="33" spans="4:9" x14ac:dyDescent="0.4">
      <c r="D33" s="5">
        <v>29</v>
      </c>
      <c r="E33" s="3">
        <f t="shared" si="3"/>
        <v>44468</v>
      </c>
      <c r="F33" s="6">
        <f t="shared" si="4"/>
        <v>7525</v>
      </c>
      <c r="G33" s="41">
        <f t="shared" si="0"/>
        <v>0.18925124436044011</v>
      </c>
      <c r="H33" s="41">
        <f t="shared" si="1"/>
        <v>0.88788521840229073</v>
      </c>
      <c r="I33" s="41">
        <f t="shared" si="2"/>
        <v>-1</v>
      </c>
    </row>
    <row r="34" spans="4:9" x14ac:dyDescent="0.4">
      <c r="D34" s="5">
        <v>30</v>
      </c>
      <c r="E34" s="3">
        <f t="shared" si="3"/>
        <v>44469</v>
      </c>
      <c r="F34" s="6">
        <f t="shared" si="4"/>
        <v>7526</v>
      </c>
      <c r="G34" s="41">
        <f t="shared" si="0"/>
        <v>0.37166245566009293</v>
      </c>
      <c r="H34" s="41">
        <f t="shared" si="1"/>
        <v>0.97908408768229938</v>
      </c>
      <c r="I34" s="41">
        <f t="shared" si="2"/>
        <v>-0.97492791218188801</v>
      </c>
    </row>
  </sheetData>
  <mergeCells count="9">
    <mergeCell ref="A20:A21"/>
    <mergeCell ref="B20:B21"/>
    <mergeCell ref="L18:Z22"/>
    <mergeCell ref="A1:I1"/>
    <mergeCell ref="D2:E2"/>
    <mergeCell ref="A15:A16"/>
    <mergeCell ref="B15:B16"/>
    <mergeCell ref="A17:A19"/>
    <mergeCell ref="B17:B19"/>
  </mergeCells>
  <pageMargins left="0.7" right="0.7" top="0.75" bottom="0.75" header="0.3" footer="0.3"/>
  <pageSetup paperSize="9" orientation="portrait" horizontalDpi="180" verticalDpi="18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14"/>
  <sheetViews>
    <sheetView topLeftCell="A18" zoomScale="98" workbookViewId="0">
      <selection activeCell="D23" sqref="D23"/>
    </sheetView>
  </sheetViews>
  <sheetFormatPr defaultRowHeight="14.5" x14ac:dyDescent="0.35"/>
  <sheetData>
    <row r="2" spans="1:4" x14ac:dyDescent="0.35">
      <c r="B2" t="s">
        <v>55</v>
      </c>
      <c r="C2" t="s">
        <v>56</v>
      </c>
      <c r="D2" t="s">
        <v>57</v>
      </c>
    </row>
    <row r="3" spans="1:4" x14ac:dyDescent="0.35">
      <c r="A3" t="s">
        <v>43</v>
      </c>
      <c r="B3">
        <v>567</v>
      </c>
      <c r="C3">
        <v>476</v>
      </c>
      <c r="D3">
        <f>B3-C3</f>
        <v>91</v>
      </c>
    </row>
    <row r="4" spans="1:4" x14ac:dyDescent="0.35">
      <c r="A4" t="s">
        <v>44</v>
      </c>
      <c r="B4">
        <v>345</v>
      </c>
      <c r="C4">
        <v>376</v>
      </c>
      <c r="D4">
        <f t="shared" ref="D4:D14" si="0">B4-C4</f>
        <v>-31</v>
      </c>
    </row>
    <row r="5" spans="1:4" x14ac:dyDescent="0.35">
      <c r="A5" t="s">
        <v>45</v>
      </c>
      <c r="B5">
        <v>987</v>
      </c>
      <c r="C5">
        <v>789</v>
      </c>
      <c r="D5">
        <f t="shared" si="0"/>
        <v>198</v>
      </c>
    </row>
    <row r="6" spans="1:4" x14ac:dyDescent="0.35">
      <c r="A6" t="s">
        <v>46</v>
      </c>
      <c r="B6">
        <v>765</v>
      </c>
      <c r="C6">
        <v>876</v>
      </c>
      <c r="D6">
        <f t="shared" si="0"/>
        <v>-111</v>
      </c>
    </row>
    <row r="7" spans="1:4" x14ac:dyDescent="0.35">
      <c r="A7" t="s">
        <v>47</v>
      </c>
      <c r="B7">
        <v>123</v>
      </c>
      <c r="C7">
        <v>432</v>
      </c>
      <c r="D7">
        <f t="shared" si="0"/>
        <v>-309</v>
      </c>
    </row>
    <row r="8" spans="1:4" x14ac:dyDescent="0.35">
      <c r="A8" t="s">
        <v>48</v>
      </c>
      <c r="B8">
        <v>543</v>
      </c>
      <c r="C8">
        <v>654</v>
      </c>
      <c r="D8">
        <f t="shared" si="0"/>
        <v>-111</v>
      </c>
    </row>
    <row r="9" spans="1:4" x14ac:dyDescent="0.35">
      <c r="A9" t="s">
        <v>49</v>
      </c>
      <c r="B9">
        <v>765</v>
      </c>
      <c r="C9">
        <v>543</v>
      </c>
      <c r="D9">
        <f t="shared" si="0"/>
        <v>222</v>
      </c>
    </row>
    <row r="10" spans="1:4" x14ac:dyDescent="0.35">
      <c r="A10" t="s">
        <v>50</v>
      </c>
      <c r="B10">
        <v>46</v>
      </c>
      <c r="C10">
        <v>67</v>
      </c>
      <c r="D10">
        <f t="shared" si="0"/>
        <v>-21</v>
      </c>
    </row>
    <row r="11" spans="1:4" x14ac:dyDescent="0.35">
      <c r="A11" t="s">
        <v>51</v>
      </c>
      <c r="B11">
        <v>385</v>
      </c>
      <c r="C11">
        <v>258</v>
      </c>
      <c r="D11">
        <f t="shared" si="0"/>
        <v>127</v>
      </c>
    </row>
    <row r="12" spans="1:4" x14ac:dyDescent="0.35">
      <c r="A12" t="s">
        <v>52</v>
      </c>
      <c r="B12">
        <v>275</v>
      </c>
      <c r="C12">
        <v>375</v>
      </c>
      <c r="D12">
        <f t="shared" si="0"/>
        <v>-100</v>
      </c>
    </row>
    <row r="13" spans="1:4" x14ac:dyDescent="0.35">
      <c r="A13" t="s">
        <v>53</v>
      </c>
      <c r="B13">
        <v>454</v>
      </c>
      <c r="C13">
        <v>543</v>
      </c>
      <c r="D13">
        <f t="shared" si="0"/>
        <v>-89</v>
      </c>
    </row>
    <row r="14" spans="1:4" x14ac:dyDescent="0.35">
      <c r="A14" t="s">
        <v>54</v>
      </c>
      <c r="B14">
        <v>654</v>
      </c>
      <c r="C14">
        <v>765</v>
      </c>
      <c r="D14">
        <f t="shared" si="0"/>
        <v>-111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0"/>
  <sheetViews>
    <sheetView zoomScale="64" workbookViewId="0">
      <selection activeCell="M38" sqref="M38"/>
    </sheetView>
  </sheetViews>
  <sheetFormatPr defaultRowHeight="14.5" x14ac:dyDescent="0.35"/>
  <cols>
    <col min="1" max="1" width="22.453125" bestFit="1" customWidth="1"/>
    <col min="2" max="2" width="16.36328125" bestFit="1" customWidth="1"/>
    <col min="3" max="3" width="10.54296875" bestFit="1" customWidth="1"/>
    <col min="5" max="5" width="10.08984375" bestFit="1" customWidth="1"/>
  </cols>
  <sheetData>
    <row r="1" spans="1:5" ht="21" x14ac:dyDescent="0.5">
      <c r="A1" s="66" t="s">
        <v>70</v>
      </c>
      <c r="B1" s="66"/>
      <c r="C1" s="66"/>
    </row>
    <row r="2" spans="1:5" x14ac:dyDescent="0.35">
      <c r="A2" s="22" t="s">
        <v>60</v>
      </c>
      <c r="B2" s="22" t="s">
        <v>61</v>
      </c>
      <c r="C2" s="22" t="s">
        <v>62</v>
      </c>
    </row>
    <row r="3" spans="1:5" x14ac:dyDescent="0.35">
      <c r="A3" s="19" t="s">
        <v>71</v>
      </c>
      <c r="B3" s="20">
        <v>43375</v>
      </c>
      <c r="C3" s="19">
        <v>1</v>
      </c>
      <c r="E3" s="18"/>
    </row>
    <row r="4" spans="1:5" x14ac:dyDescent="0.35">
      <c r="A4" s="19" t="s">
        <v>72</v>
      </c>
      <c r="B4" s="20">
        <f t="shared" ref="B4:B15" si="0">B3+C3</f>
        <v>43376</v>
      </c>
      <c r="C4" s="19">
        <v>11</v>
      </c>
      <c r="E4" s="18"/>
    </row>
    <row r="5" spans="1:5" x14ac:dyDescent="0.35">
      <c r="A5" s="19" t="s">
        <v>73</v>
      </c>
      <c r="B5" s="20">
        <f t="shared" si="0"/>
        <v>43387</v>
      </c>
      <c r="C5" s="19">
        <v>9</v>
      </c>
      <c r="E5" s="18"/>
    </row>
    <row r="6" spans="1:5" x14ac:dyDescent="0.35">
      <c r="A6" s="19" t="s">
        <v>75</v>
      </c>
      <c r="B6" s="20">
        <f t="shared" si="0"/>
        <v>43396</v>
      </c>
      <c r="C6" s="19">
        <v>4</v>
      </c>
      <c r="E6" s="18"/>
    </row>
    <row r="7" spans="1:5" x14ac:dyDescent="0.35">
      <c r="A7" s="19" t="s">
        <v>63</v>
      </c>
      <c r="B7" s="20">
        <f t="shared" si="0"/>
        <v>43400</v>
      </c>
      <c r="C7" s="19">
        <v>15</v>
      </c>
      <c r="E7" s="18"/>
    </row>
    <row r="8" spans="1:5" x14ac:dyDescent="0.35">
      <c r="A8" s="19" t="s">
        <v>64</v>
      </c>
      <c r="B8" s="20">
        <f t="shared" si="0"/>
        <v>43415</v>
      </c>
      <c r="C8" s="19">
        <v>25</v>
      </c>
      <c r="E8" s="18"/>
    </row>
    <row r="9" spans="1:5" x14ac:dyDescent="0.35">
      <c r="A9" s="19" t="s">
        <v>65</v>
      </c>
      <c r="B9" s="20">
        <f t="shared" si="0"/>
        <v>43440</v>
      </c>
      <c r="C9" s="19">
        <v>12</v>
      </c>
      <c r="E9" s="18"/>
    </row>
    <row r="10" spans="1:5" x14ac:dyDescent="0.35">
      <c r="A10" s="19" t="s">
        <v>74</v>
      </c>
      <c r="B10" s="20">
        <f t="shared" si="0"/>
        <v>43452</v>
      </c>
      <c r="C10" s="19">
        <v>12</v>
      </c>
      <c r="E10" s="18"/>
    </row>
    <row r="11" spans="1:5" x14ac:dyDescent="0.35">
      <c r="A11" s="19" t="s">
        <v>66</v>
      </c>
      <c r="B11" s="20">
        <f t="shared" si="0"/>
        <v>43464</v>
      </c>
      <c r="C11" s="19">
        <v>5</v>
      </c>
      <c r="E11" s="18"/>
    </row>
    <row r="12" spans="1:5" x14ac:dyDescent="0.35">
      <c r="A12" s="19" t="s">
        <v>67</v>
      </c>
      <c r="B12" s="20">
        <f t="shared" si="0"/>
        <v>43469</v>
      </c>
      <c r="C12" s="19">
        <v>7</v>
      </c>
      <c r="E12" s="18"/>
    </row>
    <row r="13" spans="1:5" x14ac:dyDescent="0.35">
      <c r="A13" s="19" t="s">
        <v>68</v>
      </c>
      <c r="B13" s="20">
        <f t="shared" si="0"/>
        <v>43476</v>
      </c>
      <c r="C13" s="19">
        <v>10</v>
      </c>
      <c r="E13" s="18"/>
    </row>
    <row r="14" spans="1:5" x14ac:dyDescent="0.35">
      <c r="A14" s="19" t="s">
        <v>69</v>
      </c>
      <c r="B14" s="20">
        <f t="shared" si="0"/>
        <v>43486</v>
      </c>
      <c r="C14" s="19">
        <v>5</v>
      </c>
      <c r="E14" s="18"/>
    </row>
    <row r="15" spans="1:5" x14ac:dyDescent="0.35">
      <c r="A15" s="19" t="s">
        <v>76</v>
      </c>
      <c r="B15" s="20">
        <f t="shared" si="0"/>
        <v>43491</v>
      </c>
      <c r="C15" s="19">
        <v>1</v>
      </c>
      <c r="E15" s="18"/>
    </row>
    <row r="20" spans="1:1" x14ac:dyDescent="0.35">
      <c r="A20" s="27" t="s">
        <v>125</v>
      </c>
    </row>
  </sheetData>
  <mergeCells count="1">
    <mergeCell ref="A1:C1"/>
  </mergeCells>
  <hyperlinks>
    <hyperlink ref="A20" r:id="rId1" display="https://www.youtube.com/watch?v=1UISGNLYFpU" xr:uid="{00000000-0004-0000-05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M4"/>
  <sheetViews>
    <sheetView zoomScale="73" workbookViewId="0">
      <selection activeCell="P34" sqref="P34"/>
    </sheetView>
  </sheetViews>
  <sheetFormatPr defaultRowHeight="14.5" x14ac:dyDescent="0.35"/>
  <cols>
    <col min="1" max="1" width="17.36328125" bestFit="1" customWidth="1"/>
  </cols>
  <sheetData>
    <row r="2" spans="1:13" x14ac:dyDescent="0.35">
      <c r="A2" s="19"/>
      <c r="B2" s="21" t="s">
        <v>43</v>
      </c>
      <c r="C2" s="21" t="s">
        <v>44</v>
      </c>
      <c r="D2" s="21" t="s">
        <v>45</v>
      </c>
      <c r="E2" s="21" t="s">
        <v>46</v>
      </c>
      <c r="F2" s="21" t="s">
        <v>47</v>
      </c>
      <c r="G2" s="21" t="s">
        <v>48</v>
      </c>
      <c r="H2" s="21" t="s">
        <v>49</v>
      </c>
      <c r="I2" s="21" t="s">
        <v>50</v>
      </c>
      <c r="J2" s="21" t="s">
        <v>51</v>
      </c>
      <c r="K2" s="21" t="s">
        <v>52</v>
      </c>
      <c r="L2" s="21" t="s">
        <v>53</v>
      </c>
      <c r="M2" s="21" t="s">
        <v>54</v>
      </c>
    </row>
    <row r="3" spans="1:13" x14ac:dyDescent="0.35">
      <c r="A3" s="21" t="s">
        <v>122</v>
      </c>
      <c r="B3" s="19">
        <v>1234</v>
      </c>
      <c r="C3" s="19">
        <v>1432</v>
      </c>
      <c r="D3" s="19">
        <v>987</v>
      </c>
      <c r="E3" s="19">
        <v>1644</v>
      </c>
      <c r="F3" s="19">
        <v>2345</v>
      </c>
      <c r="G3" s="19">
        <v>1645</v>
      </c>
      <c r="H3" s="19">
        <v>3211</v>
      </c>
      <c r="I3" s="19">
        <v>1621</v>
      </c>
      <c r="J3" s="19">
        <v>1198</v>
      </c>
      <c r="K3" s="19">
        <v>2197</v>
      </c>
      <c r="L3" s="19">
        <v>1024</v>
      </c>
      <c r="M3" s="19">
        <v>1043</v>
      </c>
    </row>
    <row r="4" spans="1:13" x14ac:dyDescent="0.35">
      <c r="A4" s="21" t="s">
        <v>123</v>
      </c>
      <c r="B4" s="26">
        <v>2.4E-2</v>
      </c>
      <c r="C4" s="26">
        <v>1.4E-2</v>
      </c>
      <c r="D4" s="26">
        <v>3.4000000000000002E-2</v>
      </c>
      <c r="E4" s="26">
        <v>1.7999999999999999E-2</v>
      </c>
      <c r="F4" s="26">
        <v>2.8000000000000001E-2</v>
      </c>
      <c r="G4" s="26">
        <v>5.0999999999999997E-2</v>
      </c>
      <c r="H4" s="26">
        <v>3.5000000000000003E-2</v>
      </c>
      <c r="I4" s="26">
        <v>0.09</v>
      </c>
      <c r="J4" s="26">
        <v>1.2999999999999999E-2</v>
      </c>
      <c r="K4" s="26">
        <v>1.7999999999999999E-2</v>
      </c>
      <c r="L4" s="26">
        <v>2.01E-2</v>
      </c>
      <c r="M4" s="26">
        <v>2.7E-2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R22"/>
  <sheetViews>
    <sheetView topLeftCell="A3" zoomScale="73" workbookViewId="0">
      <selection activeCell="Q38" sqref="Q38"/>
    </sheetView>
  </sheetViews>
  <sheetFormatPr defaultRowHeight="14.5" x14ac:dyDescent="0.35"/>
  <cols>
    <col min="1" max="16384" width="8.7265625" style="40"/>
  </cols>
  <sheetData>
    <row r="2" spans="1:18" x14ac:dyDescent="0.35">
      <c r="F2" s="40" t="s">
        <v>124</v>
      </c>
    </row>
    <row r="5" spans="1:18" x14ac:dyDescent="0.35">
      <c r="B5" s="40">
        <v>-4</v>
      </c>
      <c r="C5" s="40">
        <v>-3.5</v>
      </c>
      <c r="D5" s="40">
        <v>-3</v>
      </c>
      <c r="E5" s="40">
        <v>-2.5</v>
      </c>
      <c r="F5" s="40">
        <v>-2</v>
      </c>
      <c r="G5" s="40">
        <v>-1.5</v>
      </c>
      <c r="H5" s="40">
        <v>-1</v>
      </c>
      <c r="I5" s="40">
        <v>-0.5</v>
      </c>
      <c r="J5" s="40">
        <v>0</v>
      </c>
      <c r="K5" s="40">
        <v>0.5</v>
      </c>
      <c r="L5" s="40">
        <v>1</v>
      </c>
      <c r="M5" s="40">
        <v>1.5</v>
      </c>
      <c r="N5" s="40">
        <v>2</v>
      </c>
      <c r="O5" s="40">
        <v>2.5</v>
      </c>
      <c r="P5" s="40">
        <v>3</v>
      </c>
      <c r="Q5" s="40">
        <v>3.5</v>
      </c>
      <c r="R5" s="40">
        <v>4</v>
      </c>
    </row>
    <row r="6" spans="1:18" x14ac:dyDescent="0.35">
      <c r="A6" s="40">
        <v>-4</v>
      </c>
      <c r="B6" s="40" t="e">
        <f t="array" ref="B6:R22">SQRT(16 - B5:R5* B5:R5 - A6:A22*A6:A22)</f>
        <v>#NUM!</v>
      </c>
      <c r="C6" s="40" t="e">
        <v>#NUM!</v>
      </c>
      <c r="D6" s="40" t="e">
        <v>#NUM!</v>
      </c>
      <c r="E6" s="40" t="e">
        <v>#NUM!</v>
      </c>
      <c r="F6" s="40" t="e">
        <v>#NUM!</v>
      </c>
      <c r="G6" s="40" t="e">
        <v>#NUM!</v>
      </c>
      <c r="H6" s="40" t="e">
        <v>#NUM!</v>
      </c>
      <c r="I6" s="40" t="e">
        <v>#NUM!</v>
      </c>
      <c r="J6" s="40">
        <v>0</v>
      </c>
      <c r="K6" s="40" t="e">
        <v>#NUM!</v>
      </c>
      <c r="L6" s="40" t="e">
        <v>#NUM!</v>
      </c>
      <c r="M6" s="40" t="e">
        <v>#NUM!</v>
      </c>
      <c r="N6" s="40" t="e">
        <v>#NUM!</v>
      </c>
      <c r="O6" s="40" t="e">
        <v>#NUM!</v>
      </c>
      <c r="P6" s="40" t="e">
        <v>#NUM!</v>
      </c>
      <c r="Q6" s="40" t="e">
        <v>#NUM!</v>
      </c>
      <c r="R6" s="40" t="e">
        <v>#NUM!</v>
      </c>
    </row>
    <row r="7" spans="1:18" x14ac:dyDescent="0.35">
      <c r="A7" s="40">
        <v>-3.5</v>
      </c>
      <c r="B7" s="40" t="e">
        <v>#NUM!</v>
      </c>
      <c r="C7" s="40" t="e">
        <v>#NUM!</v>
      </c>
      <c r="D7" s="40" t="e">
        <v>#NUM!</v>
      </c>
      <c r="E7" s="40" t="e">
        <v>#NUM!</v>
      </c>
      <c r="F7" s="40" t="e">
        <v>#NUM!</v>
      </c>
      <c r="G7" s="40">
        <v>1.2247448713915889</v>
      </c>
      <c r="H7" s="40">
        <v>1.6583123951776999</v>
      </c>
      <c r="I7" s="40">
        <v>1.8708286933869707</v>
      </c>
      <c r="J7" s="40">
        <v>1.9364916731037085</v>
      </c>
      <c r="K7" s="40">
        <v>1.8708286933869707</v>
      </c>
      <c r="L7" s="40">
        <v>1.6583123951776999</v>
      </c>
      <c r="M7" s="40">
        <v>1.2247448713915889</v>
      </c>
      <c r="N7" s="40" t="e">
        <v>#NUM!</v>
      </c>
      <c r="O7" s="40" t="e">
        <v>#NUM!</v>
      </c>
      <c r="P7" s="40" t="e">
        <v>#NUM!</v>
      </c>
      <c r="Q7" s="40" t="e">
        <v>#NUM!</v>
      </c>
      <c r="R7" s="40" t="e">
        <v>#NUM!</v>
      </c>
    </row>
    <row r="8" spans="1:18" x14ac:dyDescent="0.35">
      <c r="A8" s="40">
        <v>-3</v>
      </c>
      <c r="B8" s="40" t="e">
        <v>#NUM!</v>
      </c>
      <c r="C8" s="40" t="e">
        <v>#NUM!</v>
      </c>
      <c r="D8" s="40" t="e">
        <v>#NUM!</v>
      </c>
      <c r="E8" s="40">
        <v>0.8660254037844386</v>
      </c>
      <c r="F8" s="40">
        <v>1.7320508075688772</v>
      </c>
      <c r="G8" s="40">
        <v>2.179449471770337</v>
      </c>
      <c r="H8" s="40">
        <v>2.4494897427831779</v>
      </c>
      <c r="I8" s="40">
        <v>2.598076211353316</v>
      </c>
      <c r="J8" s="40">
        <v>2.6457513110645907</v>
      </c>
      <c r="K8" s="40">
        <v>2.598076211353316</v>
      </c>
      <c r="L8" s="40">
        <v>2.4494897427831779</v>
      </c>
      <c r="M8" s="40">
        <v>2.179449471770337</v>
      </c>
      <c r="N8" s="40">
        <v>1.7320508075688772</v>
      </c>
      <c r="O8" s="40">
        <v>0.8660254037844386</v>
      </c>
      <c r="P8" s="40" t="e">
        <v>#NUM!</v>
      </c>
      <c r="Q8" s="40" t="e">
        <v>#NUM!</v>
      </c>
      <c r="R8" s="40" t="e">
        <v>#NUM!</v>
      </c>
    </row>
    <row r="9" spans="1:18" x14ac:dyDescent="0.35">
      <c r="A9" s="40">
        <v>-2.5</v>
      </c>
      <c r="B9" s="40" t="e">
        <v>#NUM!</v>
      </c>
      <c r="C9" s="40" t="e">
        <v>#NUM!</v>
      </c>
      <c r="D9" s="40">
        <v>0.8660254037844386</v>
      </c>
      <c r="E9" s="40">
        <v>1.8708286933869707</v>
      </c>
      <c r="F9" s="40">
        <v>2.3979157616563596</v>
      </c>
      <c r="G9" s="40">
        <v>2.7386127875258306</v>
      </c>
      <c r="H9" s="40">
        <v>2.9580398915498081</v>
      </c>
      <c r="I9" s="40">
        <v>3.082207001484488</v>
      </c>
      <c r="J9" s="40">
        <v>3.1224989991991992</v>
      </c>
      <c r="K9" s="40">
        <v>3.082207001484488</v>
      </c>
      <c r="L9" s="40">
        <v>2.9580398915498081</v>
      </c>
      <c r="M9" s="40">
        <v>2.7386127875258306</v>
      </c>
      <c r="N9" s="40">
        <v>2.3979157616563596</v>
      </c>
      <c r="O9" s="40">
        <v>1.8708286933869707</v>
      </c>
      <c r="P9" s="40">
        <v>0.8660254037844386</v>
      </c>
      <c r="Q9" s="40" t="e">
        <v>#NUM!</v>
      </c>
      <c r="R9" s="40" t="e">
        <v>#NUM!</v>
      </c>
    </row>
    <row r="10" spans="1:18" x14ac:dyDescent="0.35">
      <c r="A10" s="40">
        <v>-2</v>
      </c>
      <c r="B10" s="40" t="e">
        <v>#NUM!</v>
      </c>
      <c r="C10" s="40" t="e">
        <v>#NUM!</v>
      </c>
      <c r="D10" s="40">
        <v>1.7320508075688772</v>
      </c>
      <c r="E10" s="40">
        <v>2.3979157616563596</v>
      </c>
      <c r="F10" s="40">
        <v>2.8284271247461903</v>
      </c>
      <c r="G10" s="40">
        <v>3.1224989991991992</v>
      </c>
      <c r="H10" s="40">
        <v>3.3166247903553998</v>
      </c>
      <c r="I10" s="40">
        <v>3.427827300200522</v>
      </c>
      <c r="J10" s="40">
        <v>3.4641016151377544</v>
      </c>
      <c r="K10" s="40">
        <v>3.427827300200522</v>
      </c>
      <c r="L10" s="40">
        <v>3.3166247903553998</v>
      </c>
      <c r="M10" s="40">
        <v>3.1224989991991992</v>
      </c>
      <c r="N10" s="40">
        <v>2.8284271247461903</v>
      </c>
      <c r="O10" s="40">
        <v>2.3979157616563596</v>
      </c>
      <c r="P10" s="40">
        <v>1.7320508075688772</v>
      </c>
      <c r="Q10" s="40" t="e">
        <v>#NUM!</v>
      </c>
      <c r="R10" s="40" t="e">
        <v>#NUM!</v>
      </c>
    </row>
    <row r="11" spans="1:18" x14ac:dyDescent="0.35">
      <c r="A11" s="40">
        <v>-1.5</v>
      </c>
      <c r="B11" s="40" t="e">
        <v>#NUM!</v>
      </c>
      <c r="C11" s="40">
        <v>1.2247448713915889</v>
      </c>
      <c r="D11" s="40">
        <v>2.179449471770337</v>
      </c>
      <c r="E11" s="40">
        <v>2.7386127875258306</v>
      </c>
      <c r="F11" s="40">
        <v>3.1224989991991992</v>
      </c>
      <c r="G11" s="40">
        <v>3.3911649915626341</v>
      </c>
      <c r="H11" s="40">
        <v>3.5707142142714252</v>
      </c>
      <c r="I11" s="40">
        <v>3.6742346141747673</v>
      </c>
      <c r="J11" s="40">
        <v>3.7080992435478315</v>
      </c>
      <c r="K11" s="40">
        <v>3.6742346141747673</v>
      </c>
      <c r="L11" s="40">
        <v>3.5707142142714252</v>
      </c>
      <c r="M11" s="40">
        <v>3.3911649915626341</v>
      </c>
      <c r="N11" s="40">
        <v>3.1224989991991992</v>
      </c>
      <c r="O11" s="40">
        <v>2.7386127875258306</v>
      </c>
      <c r="P11" s="40">
        <v>2.179449471770337</v>
      </c>
      <c r="Q11" s="40">
        <v>1.2247448713915889</v>
      </c>
      <c r="R11" s="40" t="e">
        <v>#NUM!</v>
      </c>
    </row>
    <row r="12" spans="1:18" x14ac:dyDescent="0.35">
      <c r="A12" s="40">
        <v>-1</v>
      </c>
      <c r="B12" s="40" t="e">
        <v>#NUM!</v>
      </c>
      <c r="C12" s="40">
        <v>1.6583123951776999</v>
      </c>
      <c r="D12" s="40">
        <v>2.4494897427831779</v>
      </c>
      <c r="E12" s="40">
        <v>2.9580398915498081</v>
      </c>
      <c r="F12" s="40">
        <v>3.3166247903553998</v>
      </c>
      <c r="G12" s="40">
        <v>3.5707142142714252</v>
      </c>
      <c r="H12" s="40">
        <v>3.7416573867739413</v>
      </c>
      <c r="I12" s="40">
        <v>3.8405728739343039</v>
      </c>
      <c r="J12" s="40">
        <v>3.872983346207417</v>
      </c>
      <c r="K12" s="40">
        <v>3.8405728739343039</v>
      </c>
      <c r="L12" s="40">
        <v>3.7416573867739413</v>
      </c>
      <c r="M12" s="40">
        <v>3.5707142142714252</v>
      </c>
      <c r="N12" s="40">
        <v>3.3166247903553998</v>
      </c>
      <c r="O12" s="40">
        <v>2.9580398915498081</v>
      </c>
      <c r="P12" s="40">
        <v>2.4494897427831779</v>
      </c>
      <c r="Q12" s="40">
        <v>1.6583123951776999</v>
      </c>
      <c r="R12" s="40" t="e">
        <v>#NUM!</v>
      </c>
    </row>
    <row r="13" spans="1:18" x14ac:dyDescent="0.35">
      <c r="A13" s="40">
        <v>-0.5</v>
      </c>
      <c r="B13" s="40" t="e">
        <v>#NUM!</v>
      </c>
      <c r="C13" s="40">
        <v>1.8708286933869707</v>
      </c>
      <c r="D13" s="40">
        <v>2.598076211353316</v>
      </c>
      <c r="E13" s="40">
        <v>3.082207001484488</v>
      </c>
      <c r="F13" s="40">
        <v>3.427827300200522</v>
      </c>
      <c r="G13" s="40">
        <v>3.6742346141747673</v>
      </c>
      <c r="H13" s="40">
        <v>3.8405728739343039</v>
      </c>
      <c r="I13" s="40">
        <v>3.9370039370059056</v>
      </c>
      <c r="J13" s="40">
        <v>3.9686269665968861</v>
      </c>
      <c r="K13" s="40">
        <v>3.9370039370059056</v>
      </c>
      <c r="L13" s="40">
        <v>3.8405728739343039</v>
      </c>
      <c r="M13" s="40">
        <v>3.6742346141747673</v>
      </c>
      <c r="N13" s="40">
        <v>3.427827300200522</v>
      </c>
      <c r="O13" s="40">
        <v>3.082207001484488</v>
      </c>
      <c r="P13" s="40">
        <v>2.598076211353316</v>
      </c>
      <c r="Q13" s="40">
        <v>1.8708286933869707</v>
      </c>
      <c r="R13" s="40" t="e">
        <v>#NUM!</v>
      </c>
    </row>
    <row r="14" spans="1:18" x14ac:dyDescent="0.35">
      <c r="A14" s="40">
        <v>0</v>
      </c>
      <c r="B14" s="40">
        <v>0</v>
      </c>
      <c r="C14" s="40">
        <v>1.9364916731037085</v>
      </c>
      <c r="D14" s="40">
        <v>2.6457513110645907</v>
      </c>
      <c r="E14" s="40">
        <v>3.1224989991991992</v>
      </c>
      <c r="F14" s="40">
        <v>3.4641016151377544</v>
      </c>
      <c r="G14" s="40">
        <v>3.7080992435478315</v>
      </c>
      <c r="H14" s="40">
        <v>3.872983346207417</v>
      </c>
      <c r="I14" s="40">
        <v>3.9686269665968861</v>
      </c>
      <c r="J14" s="40">
        <v>4</v>
      </c>
      <c r="K14" s="40">
        <v>3.9686269665968861</v>
      </c>
      <c r="L14" s="40">
        <v>3.872983346207417</v>
      </c>
      <c r="M14" s="40">
        <v>3.7080992435478315</v>
      </c>
      <c r="N14" s="40">
        <v>3.4641016151377544</v>
      </c>
      <c r="O14" s="40">
        <v>3.1224989991991992</v>
      </c>
      <c r="P14" s="40">
        <v>2.6457513110645907</v>
      </c>
      <c r="Q14" s="40">
        <v>1.9364916731037085</v>
      </c>
      <c r="R14" s="40">
        <v>0</v>
      </c>
    </row>
    <row r="15" spans="1:18" x14ac:dyDescent="0.35">
      <c r="A15" s="40">
        <v>0.5</v>
      </c>
      <c r="B15" s="40" t="e">
        <v>#NUM!</v>
      </c>
      <c r="C15" s="40">
        <v>1.8708286933869707</v>
      </c>
      <c r="D15" s="40">
        <v>2.598076211353316</v>
      </c>
      <c r="E15" s="40">
        <v>3.082207001484488</v>
      </c>
      <c r="F15" s="40">
        <v>3.427827300200522</v>
      </c>
      <c r="G15" s="40">
        <v>3.6742346141747673</v>
      </c>
      <c r="H15" s="40">
        <v>3.8405728739343039</v>
      </c>
      <c r="I15" s="40">
        <v>3.9370039370059056</v>
      </c>
      <c r="J15" s="40">
        <v>3.9686269665968861</v>
      </c>
      <c r="K15" s="40">
        <v>3.9370039370059056</v>
      </c>
      <c r="L15" s="40">
        <v>3.8405728739343039</v>
      </c>
      <c r="M15" s="40">
        <v>3.6742346141747673</v>
      </c>
      <c r="N15" s="40">
        <v>3.427827300200522</v>
      </c>
      <c r="O15" s="40">
        <v>3.082207001484488</v>
      </c>
      <c r="P15" s="40">
        <v>2.598076211353316</v>
      </c>
      <c r="Q15" s="40">
        <v>1.8708286933869707</v>
      </c>
      <c r="R15" s="40" t="e">
        <v>#NUM!</v>
      </c>
    </row>
    <row r="16" spans="1:18" x14ac:dyDescent="0.35">
      <c r="A16" s="40">
        <v>1</v>
      </c>
      <c r="B16" s="40" t="e">
        <v>#NUM!</v>
      </c>
      <c r="C16" s="40">
        <v>1.6583123951776999</v>
      </c>
      <c r="D16" s="40">
        <v>2.4494897427831779</v>
      </c>
      <c r="E16" s="40">
        <v>2.9580398915498081</v>
      </c>
      <c r="F16" s="40">
        <v>3.3166247903553998</v>
      </c>
      <c r="G16" s="40">
        <v>3.5707142142714252</v>
      </c>
      <c r="H16" s="40">
        <v>3.7416573867739413</v>
      </c>
      <c r="I16" s="40">
        <v>3.8405728739343039</v>
      </c>
      <c r="J16" s="40">
        <v>3.872983346207417</v>
      </c>
      <c r="K16" s="40">
        <v>3.8405728739343039</v>
      </c>
      <c r="L16" s="40">
        <v>3.7416573867739413</v>
      </c>
      <c r="M16" s="40">
        <v>3.5707142142714252</v>
      </c>
      <c r="N16" s="40">
        <v>3.3166247903553998</v>
      </c>
      <c r="O16" s="40">
        <v>2.9580398915498081</v>
      </c>
      <c r="P16" s="40">
        <v>2.4494897427831779</v>
      </c>
      <c r="Q16" s="40">
        <v>1.6583123951776999</v>
      </c>
      <c r="R16" s="40" t="e">
        <v>#NUM!</v>
      </c>
    </row>
    <row r="17" spans="1:18" x14ac:dyDescent="0.35">
      <c r="A17" s="40">
        <v>1.5</v>
      </c>
      <c r="B17" s="40" t="e">
        <v>#NUM!</v>
      </c>
      <c r="C17" s="40">
        <v>1.2247448713915889</v>
      </c>
      <c r="D17" s="40">
        <v>2.179449471770337</v>
      </c>
      <c r="E17" s="40">
        <v>2.7386127875258306</v>
      </c>
      <c r="F17" s="40">
        <v>3.1224989991991992</v>
      </c>
      <c r="G17" s="40">
        <v>3.3911649915626341</v>
      </c>
      <c r="H17" s="40">
        <v>3.5707142142714252</v>
      </c>
      <c r="I17" s="40">
        <v>3.6742346141747673</v>
      </c>
      <c r="J17" s="40">
        <v>3.7080992435478315</v>
      </c>
      <c r="K17" s="40">
        <v>3.6742346141747673</v>
      </c>
      <c r="L17" s="40">
        <v>3.5707142142714252</v>
      </c>
      <c r="M17" s="40">
        <v>3.3911649915626341</v>
      </c>
      <c r="N17" s="40">
        <v>3.1224989991991992</v>
      </c>
      <c r="O17" s="40">
        <v>2.7386127875258306</v>
      </c>
      <c r="P17" s="40">
        <v>2.179449471770337</v>
      </c>
      <c r="Q17" s="40">
        <v>1.2247448713915889</v>
      </c>
      <c r="R17" s="40" t="e">
        <v>#NUM!</v>
      </c>
    </row>
    <row r="18" spans="1:18" x14ac:dyDescent="0.35">
      <c r="A18" s="40">
        <v>2</v>
      </c>
      <c r="B18" s="40" t="e">
        <v>#NUM!</v>
      </c>
      <c r="C18" s="40" t="e">
        <v>#NUM!</v>
      </c>
      <c r="D18" s="40">
        <v>1.7320508075688772</v>
      </c>
      <c r="E18" s="40">
        <v>2.3979157616563596</v>
      </c>
      <c r="F18" s="40">
        <v>2.8284271247461903</v>
      </c>
      <c r="G18" s="40">
        <v>3.1224989991991992</v>
      </c>
      <c r="H18" s="40">
        <v>3.3166247903553998</v>
      </c>
      <c r="I18" s="40">
        <v>3.427827300200522</v>
      </c>
      <c r="J18" s="40">
        <v>3.4641016151377544</v>
      </c>
      <c r="K18" s="40">
        <v>3.427827300200522</v>
      </c>
      <c r="L18" s="40">
        <v>3.3166247903553998</v>
      </c>
      <c r="M18" s="40">
        <v>3.1224989991991992</v>
      </c>
      <c r="N18" s="40">
        <v>2.8284271247461903</v>
      </c>
      <c r="O18" s="40">
        <v>2.3979157616563596</v>
      </c>
      <c r="P18" s="40">
        <v>1.7320508075688772</v>
      </c>
      <c r="Q18" s="40" t="e">
        <v>#NUM!</v>
      </c>
      <c r="R18" s="40" t="e">
        <v>#NUM!</v>
      </c>
    </row>
    <row r="19" spans="1:18" x14ac:dyDescent="0.35">
      <c r="A19" s="40">
        <v>2.5</v>
      </c>
      <c r="B19" s="40" t="e">
        <v>#NUM!</v>
      </c>
      <c r="C19" s="40" t="e">
        <v>#NUM!</v>
      </c>
      <c r="D19" s="40">
        <v>0.8660254037844386</v>
      </c>
      <c r="E19" s="40">
        <v>1.8708286933869707</v>
      </c>
      <c r="F19" s="40">
        <v>2.3979157616563596</v>
      </c>
      <c r="G19" s="40">
        <v>2.7386127875258306</v>
      </c>
      <c r="H19" s="40">
        <v>2.9580398915498081</v>
      </c>
      <c r="I19" s="40">
        <v>3.082207001484488</v>
      </c>
      <c r="J19" s="40">
        <v>3.1224989991991992</v>
      </c>
      <c r="K19" s="40">
        <v>3.082207001484488</v>
      </c>
      <c r="L19" s="40">
        <v>2.9580398915498081</v>
      </c>
      <c r="M19" s="40">
        <v>2.7386127875258306</v>
      </c>
      <c r="N19" s="40">
        <v>2.3979157616563596</v>
      </c>
      <c r="O19" s="40">
        <v>1.8708286933869707</v>
      </c>
      <c r="P19" s="40">
        <v>0.8660254037844386</v>
      </c>
      <c r="Q19" s="40" t="e">
        <v>#NUM!</v>
      </c>
      <c r="R19" s="40" t="e">
        <v>#NUM!</v>
      </c>
    </row>
    <row r="20" spans="1:18" x14ac:dyDescent="0.35">
      <c r="A20" s="40">
        <v>3</v>
      </c>
      <c r="B20" s="40" t="e">
        <v>#NUM!</v>
      </c>
      <c r="C20" s="40" t="e">
        <v>#NUM!</v>
      </c>
      <c r="D20" s="40" t="e">
        <v>#NUM!</v>
      </c>
      <c r="E20" s="40">
        <v>0.8660254037844386</v>
      </c>
      <c r="F20" s="40">
        <v>1.7320508075688772</v>
      </c>
      <c r="G20" s="40">
        <v>2.179449471770337</v>
      </c>
      <c r="H20" s="40">
        <v>2.4494897427831779</v>
      </c>
      <c r="I20" s="40">
        <v>2.598076211353316</v>
      </c>
      <c r="J20" s="40">
        <v>2.6457513110645907</v>
      </c>
      <c r="K20" s="40">
        <v>2.598076211353316</v>
      </c>
      <c r="L20" s="40">
        <v>2.4494897427831779</v>
      </c>
      <c r="M20" s="40">
        <v>2.179449471770337</v>
      </c>
      <c r="N20" s="40">
        <v>1.7320508075688772</v>
      </c>
      <c r="O20" s="40">
        <v>0.8660254037844386</v>
      </c>
      <c r="P20" s="40" t="e">
        <v>#NUM!</v>
      </c>
      <c r="Q20" s="40" t="e">
        <v>#NUM!</v>
      </c>
      <c r="R20" s="40" t="e">
        <v>#NUM!</v>
      </c>
    </row>
    <row r="21" spans="1:18" x14ac:dyDescent="0.35">
      <c r="A21" s="40">
        <v>3.5</v>
      </c>
      <c r="B21" s="40" t="e">
        <v>#NUM!</v>
      </c>
      <c r="C21" s="40" t="e">
        <v>#NUM!</v>
      </c>
      <c r="D21" s="40" t="e">
        <v>#NUM!</v>
      </c>
      <c r="E21" s="40" t="e">
        <v>#NUM!</v>
      </c>
      <c r="F21" s="40" t="e">
        <v>#NUM!</v>
      </c>
      <c r="G21" s="40">
        <v>1.2247448713915889</v>
      </c>
      <c r="H21" s="40">
        <v>1.6583123951776999</v>
      </c>
      <c r="I21" s="40">
        <v>1.8708286933869707</v>
      </c>
      <c r="J21" s="40">
        <v>1.9364916731037085</v>
      </c>
      <c r="K21" s="40">
        <v>1.8708286933869707</v>
      </c>
      <c r="L21" s="40">
        <v>1.6583123951776999</v>
      </c>
      <c r="M21" s="40">
        <v>1.2247448713915889</v>
      </c>
      <c r="N21" s="40" t="e">
        <v>#NUM!</v>
      </c>
      <c r="O21" s="40" t="e">
        <v>#NUM!</v>
      </c>
      <c r="P21" s="40" t="e">
        <v>#NUM!</v>
      </c>
      <c r="Q21" s="40" t="e">
        <v>#NUM!</v>
      </c>
      <c r="R21" s="40" t="e">
        <v>#NUM!</v>
      </c>
    </row>
    <row r="22" spans="1:18" x14ac:dyDescent="0.35">
      <c r="A22" s="40">
        <v>4</v>
      </c>
      <c r="B22" s="40" t="e">
        <v>#NUM!</v>
      </c>
      <c r="C22" s="40" t="e">
        <v>#NUM!</v>
      </c>
      <c r="D22" s="40" t="e">
        <v>#NUM!</v>
      </c>
      <c r="E22" s="40" t="e">
        <v>#NUM!</v>
      </c>
      <c r="F22" s="40" t="e">
        <v>#NUM!</v>
      </c>
      <c r="G22" s="40" t="e">
        <v>#NUM!</v>
      </c>
      <c r="H22" s="40" t="e">
        <v>#NUM!</v>
      </c>
      <c r="I22" s="40" t="e">
        <v>#NUM!</v>
      </c>
      <c r="J22" s="40">
        <v>0</v>
      </c>
      <c r="K22" s="40" t="e">
        <v>#NUM!</v>
      </c>
      <c r="L22" s="40" t="e">
        <v>#NUM!</v>
      </c>
      <c r="M22" s="40" t="e">
        <v>#NUM!</v>
      </c>
      <c r="N22" s="40" t="e">
        <v>#NUM!</v>
      </c>
      <c r="O22" s="40" t="e">
        <v>#NUM!</v>
      </c>
      <c r="P22" s="40" t="e">
        <v>#NUM!</v>
      </c>
      <c r="Q22" s="40" t="e">
        <v>#NUM!</v>
      </c>
      <c r="R22" s="40" t="e">
        <v>#NUM!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31"/>
  <sheetViews>
    <sheetView zoomScale="79" workbookViewId="0">
      <selection activeCell="G11" sqref="G11"/>
    </sheetView>
  </sheetViews>
  <sheetFormatPr defaultRowHeight="14.5" x14ac:dyDescent="0.35"/>
  <cols>
    <col min="2" max="2" width="9.08984375" style="17"/>
    <col min="3" max="3" width="15.90625" bestFit="1" customWidth="1"/>
    <col min="4" max="4" width="9.08984375" style="17"/>
  </cols>
  <sheetData>
    <row r="1" spans="1:8" x14ac:dyDescent="0.35">
      <c r="A1" s="28" t="s">
        <v>108</v>
      </c>
      <c r="F1" t="s">
        <v>107</v>
      </c>
      <c r="H1">
        <v>20</v>
      </c>
    </row>
    <row r="3" spans="1:8" x14ac:dyDescent="0.35">
      <c r="B3" s="22" t="s">
        <v>5</v>
      </c>
      <c r="C3" s="22" t="s">
        <v>77</v>
      </c>
      <c r="D3" s="22" t="s">
        <v>78</v>
      </c>
      <c r="F3" s="22" t="s">
        <v>5</v>
      </c>
      <c r="G3" s="22" t="s">
        <v>77</v>
      </c>
      <c r="H3" s="22" t="s">
        <v>78</v>
      </c>
    </row>
    <row r="4" spans="1:8" x14ac:dyDescent="0.35">
      <c r="B4" s="23">
        <v>1</v>
      </c>
      <c r="C4" s="19" t="s">
        <v>79</v>
      </c>
      <c r="D4" s="23">
        <v>552</v>
      </c>
      <c r="F4" s="19">
        <f ca="1">OFFSET(B3,$F$9,0,1,1)</f>
        <v>20</v>
      </c>
      <c r="G4" s="19" t="str">
        <f t="shared" ref="G4:H8" ca="1" si="0">OFFSET(C3,$F$9,0,1,1)</f>
        <v>Ховатія</v>
      </c>
      <c r="H4" s="19">
        <f t="shared" ca="1" si="0"/>
        <v>57</v>
      </c>
    </row>
    <row r="5" spans="1:8" x14ac:dyDescent="0.35">
      <c r="B5" s="23">
        <v>2</v>
      </c>
      <c r="C5" s="19" t="s">
        <v>80</v>
      </c>
      <c r="D5" s="23">
        <v>244</v>
      </c>
      <c r="F5" s="19">
        <f t="shared" ref="F5:F8" ca="1" si="1">OFFSET(B4,$F$9,0,1,1)</f>
        <v>21</v>
      </c>
      <c r="G5" s="19" t="str">
        <f t="shared" ca="1" si="0"/>
        <v>Словенія</v>
      </c>
      <c r="H5" s="19">
        <f t="shared" ca="1" si="0"/>
        <v>20</v>
      </c>
    </row>
    <row r="6" spans="1:8" x14ac:dyDescent="0.35">
      <c r="B6" s="23">
        <v>3</v>
      </c>
      <c r="C6" s="19" t="s">
        <v>81</v>
      </c>
      <c r="D6" s="23">
        <v>70</v>
      </c>
      <c r="F6" s="19">
        <f t="shared" ca="1" si="1"/>
        <v>22</v>
      </c>
      <c r="G6" s="19" t="str">
        <f t="shared" ca="1" si="0"/>
        <v>Боснія і Герцеговина</v>
      </c>
      <c r="H6" s="19">
        <f t="shared" ca="1" si="0"/>
        <v>51</v>
      </c>
    </row>
    <row r="7" spans="1:8" x14ac:dyDescent="0.35">
      <c r="B7" s="23">
        <v>4</v>
      </c>
      <c r="C7" s="19" t="s">
        <v>82</v>
      </c>
      <c r="D7" s="23">
        <v>41</v>
      </c>
      <c r="F7" s="19">
        <f t="shared" ca="1" si="1"/>
        <v>23</v>
      </c>
      <c r="G7" s="19" t="str">
        <f t="shared" ca="1" si="0"/>
        <v>Македонія</v>
      </c>
      <c r="H7" s="19">
        <f t="shared" ca="1" si="0"/>
        <v>26</v>
      </c>
    </row>
    <row r="8" spans="1:8" x14ac:dyDescent="0.35">
      <c r="B8" s="23">
        <v>5</v>
      </c>
      <c r="C8" s="19" t="s">
        <v>83</v>
      </c>
      <c r="D8" s="23">
        <v>31</v>
      </c>
      <c r="F8" s="19">
        <f t="shared" ca="1" si="1"/>
        <v>24</v>
      </c>
      <c r="G8" s="19" t="str">
        <f t="shared" ca="1" si="0"/>
        <v>Албанія</v>
      </c>
      <c r="H8" s="19">
        <f t="shared" ca="1" si="0"/>
        <v>29</v>
      </c>
    </row>
    <row r="9" spans="1:8" x14ac:dyDescent="0.35">
      <c r="B9" s="23">
        <v>6</v>
      </c>
      <c r="C9" s="19" t="s">
        <v>84</v>
      </c>
      <c r="D9" s="23">
        <v>41</v>
      </c>
      <c r="F9">
        <v>20</v>
      </c>
    </row>
    <row r="10" spans="1:8" x14ac:dyDescent="0.35">
      <c r="B10" s="23">
        <v>7</v>
      </c>
      <c r="C10" s="19" t="s">
        <v>85</v>
      </c>
      <c r="D10" s="23">
        <v>84</v>
      </c>
    </row>
    <row r="11" spans="1:8" x14ac:dyDescent="0.35">
      <c r="B11" s="23">
        <v>8</v>
      </c>
      <c r="C11" s="19" t="s">
        <v>86</v>
      </c>
      <c r="D11" s="23">
        <v>43</v>
      </c>
    </row>
    <row r="12" spans="1:8" x14ac:dyDescent="0.35">
      <c r="B12" s="23">
        <v>9</v>
      </c>
      <c r="C12" s="19" t="s">
        <v>87</v>
      </c>
      <c r="D12" s="23">
        <v>387</v>
      </c>
    </row>
    <row r="13" spans="1:8" x14ac:dyDescent="0.35">
      <c r="B13" s="23">
        <v>10</v>
      </c>
      <c r="C13" s="19" t="s">
        <v>88</v>
      </c>
      <c r="D13" s="23">
        <v>450</v>
      </c>
    </row>
    <row r="14" spans="1:8" x14ac:dyDescent="0.35">
      <c r="B14" s="23">
        <v>11</v>
      </c>
      <c r="C14" s="19" t="s">
        <v>89</v>
      </c>
      <c r="D14" s="23">
        <v>338</v>
      </c>
    </row>
    <row r="15" spans="1:8" x14ac:dyDescent="0.35">
      <c r="B15" s="23">
        <v>12</v>
      </c>
      <c r="C15" s="19" t="s">
        <v>90</v>
      </c>
      <c r="D15" s="23">
        <v>45</v>
      </c>
    </row>
    <row r="16" spans="1:8" x14ac:dyDescent="0.35">
      <c r="B16" s="23">
        <v>13</v>
      </c>
      <c r="C16" s="19" t="s">
        <v>91</v>
      </c>
      <c r="D16" s="23">
        <v>65</v>
      </c>
    </row>
    <row r="17" spans="2:4" x14ac:dyDescent="0.35">
      <c r="B17" s="23">
        <v>14</v>
      </c>
      <c r="C17" s="19" t="s">
        <v>92</v>
      </c>
      <c r="D17" s="23">
        <v>313</v>
      </c>
    </row>
    <row r="18" spans="2:4" x14ac:dyDescent="0.35">
      <c r="B18" s="23">
        <v>15</v>
      </c>
      <c r="C18" s="19" t="s">
        <v>93</v>
      </c>
      <c r="D18" s="23">
        <v>128</v>
      </c>
    </row>
    <row r="19" spans="2:4" x14ac:dyDescent="0.35">
      <c r="B19" s="23">
        <v>16</v>
      </c>
      <c r="C19" s="19" t="s">
        <v>94</v>
      </c>
      <c r="D19" s="23">
        <v>93</v>
      </c>
    </row>
    <row r="20" spans="2:4" x14ac:dyDescent="0.35">
      <c r="B20" s="23">
        <v>17</v>
      </c>
      <c r="C20" s="19" t="s">
        <v>95</v>
      </c>
      <c r="D20" s="23">
        <v>238</v>
      </c>
    </row>
    <row r="21" spans="2:4" x14ac:dyDescent="0.35">
      <c r="B21" s="23">
        <v>18</v>
      </c>
      <c r="C21" s="19" t="s">
        <v>96</v>
      </c>
      <c r="D21" s="23">
        <v>111</v>
      </c>
    </row>
    <row r="22" spans="2:4" x14ac:dyDescent="0.35">
      <c r="B22" s="23">
        <v>19</v>
      </c>
      <c r="C22" s="19" t="s">
        <v>97</v>
      </c>
      <c r="D22" s="23">
        <v>102</v>
      </c>
    </row>
    <row r="23" spans="2:4" x14ac:dyDescent="0.35">
      <c r="B23" s="23">
        <v>20</v>
      </c>
      <c r="C23" s="19" t="s">
        <v>98</v>
      </c>
      <c r="D23" s="23">
        <v>57</v>
      </c>
    </row>
    <row r="24" spans="2:4" x14ac:dyDescent="0.35">
      <c r="B24" s="23">
        <v>21</v>
      </c>
      <c r="C24" s="19" t="s">
        <v>99</v>
      </c>
      <c r="D24" s="23">
        <v>20</v>
      </c>
    </row>
    <row r="25" spans="2:4" x14ac:dyDescent="0.35">
      <c r="B25" s="23">
        <v>22</v>
      </c>
      <c r="C25" s="19" t="s">
        <v>100</v>
      </c>
      <c r="D25" s="23">
        <v>51</v>
      </c>
    </row>
    <row r="26" spans="2:4" x14ac:dyDescent="0.35">
      <c r="B26" s="23">
        <v>23</v>
      </c>
      <c r="C26" s="19" t="s">
        <v>101</v>
      </c>
      <c r="D26" s="23">
        <v>26</v>
      </c>
    </row>
    <row r="27" spans="2:4" x14ac:dyDescent="0.35">
      <c r="B27" s="23">
        <v>24</v>
      </c>
      <c r="C27" s="19" t="s">
        <v>102</v>
      </c>
      <c r="D27" s="23">
        <v>29</v>
      </c>
    </row>
    <row r="28" spans="2:4" x14ac:dyDescent="0.35">
      <c r="B28" s="23">
        <v>25</v>
      </c>
      <c r="C28" s="19" t="s">
        <v>103</v>
      </c>
      <c r="D28" s="23">
        <v>132</v>
      </c>
    </row>
    <row r="29" spans="2:4" x14ac:dyDescent="0.35">
      <c r="B29" s="23">
        <v>26</v>
      </c>
      <c r="C29" s="19" t="s">
        <v>104</v>
      </c>
      <c r="D29" s="23">
        <v>301</v>
      </c>
    </row>
    <row r="30" spans="2:4" x14ac:dyDescent="0.35">
      <c r="B30" s="23">
        <v>27</v>
      </c>
      <c r="C30" s="19" t="s">
        <v>105</v>
      </c>
      <c r="D30" s="23">
        <v>508</v>
      </c>
    </row>
    <row r="31" spans="2:4" x14ac:dyDescent="0.35">
      <c r="B31" s="23">
        <v>28</v>
      </c>
      <c r="C31" s="19" t="s">
        <v>106</v>
      </c>
      <c r="D31" s="23">
        <v>603</v>
      </c>
    </row>
  </sheetData>
  <conditionalFormatting sqref="H4:H8">
    <cfRule type="iconSet" priority="1">
      <iconSet iconSet="3Sign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8" r:id="rId4" name="Scroll Bar 2">
              <controlPr defaultSize="0" autoPict="0">
                <anchor moveWithCells="1">
                  <from>
                    <xdr:col>5</xdr:col>
                    <xdr:colOff>6350</xdr:colOff>
                    <xdr:row>9</xdr:row>
                    <xdr:rowOff>31750</xdr:rowOff>
                  </from>
                  <to>
                    <xdr:col>7</xdr:col>
                    <xdr:colOff>584200</xdr:colOff>
                    <xdr:row>10</xdr:row>
                    <xdr:rowOff>12700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EA27B-2ED2-4D64-8381-3D7573E7EB5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816F-BC65-411E-AFAE-9DBA966E3030}">
  <dimension ref="A1:K65"/>
  <sheetViews>
    <sheetView topLeftCell="A38" zoomScale="64" workbookViewId="0">
      <selection activeCell="H17" sqref="H17"/>
    </sheetView>
  </sheetViews>
  <sheetFormatPr defaultRowHeight="14.5" x14ac:dyDescent="0.35"/>
  <cols>
    <col min="1" max="1" width="100.90625" customWidth="1"/>
  </cols>
  <sheetData>
    <row r="1" spans="1:11" ht="16.5" x14ac:dyDescent="0.35">
      <c r="A1" s="30" t="s">
        <v>126</v>
      </c>
      <c r="B1" t="s">
        <v>157</v>
      </c>
      <c r="C1" t="s">
        <v>158</v>
      </c>
      <c r="D1" t="s">
        <v>159</v>
      </c>
      <c r="E1" t="s">
        <v>160</v>
      </c>
      <c r="F1" t="s">
        <v>161</v>
      </c>
      <c r="G1" t="s">
        <v>162</v>
      </c>
      <c r="H1" t="s">
        <v>163</v>
      </c>
      <c r="I1" t="s">
        <v>164</v>
      </c>
      <c r="J1" t="s">
        <v>165</v>
      </c>
      <c r="K1" t="s">
        <v>166</v>
      </c>
    </row>
    <row r="2" spans="1:11" x14ac:dyDescent="0.35">
      <c r="A2" s="31" t="s">
        <v>127</v>
      </c>
      <c r="B2">
        <v>-6</v>
      </c>
      <c r="C2">
        <f>POWER(B2, 2) *0.25</f>
        <v>9</v>
      </c>
      <c r="D2">
        <f>POWER(B2, 2) *1/16 + 7</f>
        <v>9.25</v>
      </c>
    </row>
    <row r="3" spans="1:11" ht="28" x14ac:dyDescent="0.35">
      <c r="A3" s="31" t="s">
        <v>128</v>
      </c>
      <c r="B3">
        <v>-5.5</v>
      </c>
      <c r="C3">
        <f t="shared" ref="C3:C26" si="0">POWER(B3, 2) *0.25</f>
        <v>7.5625</v>
      </c>
      <c r="D3">
        <f t="shared" ref="D3:D26" si="1">POWER(B3, 2) *1/16 + 7</f>
        <v>8.890625</v>
      </c>
    </row>
    <row r="4" spans="1:11" ht="28" x14ac:dyDescent="0.35">
      <c r="A4" s="31" t="s">
        <v>129</v>
      </c>
      <c r="B4">
        <v>-5</v>
      </c>
      <c r="C4">
        <f t="shared" si="0"/>
        <v>6.25</v>
      </c>
      <c r="D4">
        <f t="shared" si="1"/>
        <v>8.5625</v>
      </c>
    </row>
    <row r="5" spans="1:11" x14ac:dyDescent="0.35">
      <c r="A5" s="31" t="s">
        <v>130</v>
      </c>
      <c r="B5">
        <v>-4.5</v>
      </c>
      <c r="C5">
        <f t="shared" si="0"/>
        <v>5.0625</v>
      </c>
      <c r="D5">
        <f t="shared" si="1"/>
        <v>8.265625</v>
      </c>
    </row>
    <row r="6" spans="1:11" x14ac:dyDescent="0.35">
      <c r="A6" s="31" t="s">
        <v>131</v>
      </c>
      <c r="B6">
        <v>-4</v>
      </c>
      <c r="C6">
        <f t="shared" si="0"/>
        <v>4</v>
      </c>
      <c r="D6">
        <f t="shared" si="1"/>
        <v>8</v>
      </c>
    </row>
    <row r="7" spans="1:11" x14ac:dyDescent="0.35">
      <c r="B7">
        <v>-3.5</v>
      </c>
      <c r="C7">
        <f t="shared" si="0"/>
        <v>3.0625</v>
      </c>
      <c r="D7">
        <f t="shared" si="1"/>
        <v>7.765625</v>
      </c>
    </row>
    <row r="8" spans="1:11" ht="17.5" x14ac:dyDescent="0.35">
      <c r="A8" s="32" t="s">
        <v>132</v>
      </c>
      <c r="B8">
        <v>-3</v>
      </c>
      <c r="C8">
        <f t="shared" si="0"/>
        <v>2.25</v>
      </c>
      <c r="D8">
        <f t="shared" si="1"/>
        <v>7.5625</v>
      </c>
      <c r="F8">
        <f>POWER(B8+2,  2) *(-1/2)+6</f>
        <v>5.5</v>
      </c>
      <c r="J8">
        <f>-1/2*POWER(B8+2, 2)+4.5</f>
        <v>4</v>
      </c>
      <c r="K8">
        <f>1/2*POWER(B8+2, 2)+3.5</f>
        <v>4</v>
      </c>
    </row>
    <row r="9" spans="1:11" x14ac:dyDescent="0.35">
      <c r="A9" s="33"/>
      <c r="B9">
        <v>-2.5</v>
      </c>
      <c r="C9">
        <f t="shared" si="0"/>
        <v>1.5625</v>
      </c>
      <c r="D9">
        <f t="shared" si="1"/>
        <v>7.390625</v>
      </c>
      <c r="F9">
        <f t="shared" ref="F9:F12" si="2">POWER(B9+2,  2) *(-1/2)+6</f>
        <v>5.875</v>
      </c>
      <c r="J9">
        <f t="shared" ref="J9:J12" si="3">-1/2*POWER(B9+2, 2)+4.5</f>
        <v>4.375</v>
      </c>
      <c r="K9">
        <f t="shared" ref="K9:K12" si="4">1/2*POWER(B9+2, 2)+3.5</f>
        <v>3.625</v>
      </c>
    </row>
    <row r="10" spans="1:11" x14ac:dyDescent="0.35">
      <c r="A10" s="33"/>
      <c r="B10">
        <v>-2</v>
      </c>
      <c r="C10">
        <f t="shared" si="0"/>
        <v>1</v>
      </c>
      <c r="D10">
        <f t="shared" si="1"/>
        <v>7.25</v>
      </c>
      <c r="E10">
        <f>POWER(B10, 2) *0.25 +1</f>
        <v>2</v>
      </c>
      <c r="F10">
        <f t="shared" si="2"/>
        <v>6</v>
      </c>
      <c r="J10">
        <f t="shared" si="3"/>
        <v>4.5</v>
      </c>
      <c r="K10">
        <f t="shared" si="4"/>
        <v>3.5</v>
      </c>
    </row>
    <row r="11" spans="1:11" x14ac:dyDescent="0.35">
      <c r="A11" s="29"/>
      <c r="B11">
        <v>-1.5</v>
      </c>
      <c r="C11">
        <f t="shared" si="0"/>
        <v>0.5625</v>
      </c>
      <c r="D11">
        <f t="shared" si="1"/>
        <v>7.140625</v>
      </c>
      <c r="E11">
        <f t="shared" ref="E11:E18" si="5">POWER(B11, 2) *0.25 +1</f>
        <v>1.5625</v>
      </c>
      <c r="F11">
        <f t="shared" si="2"/>
        <v>5.875</v>
      </c>
      <c r="J11">
        <f t="shared" si="3"/>
        <v>4.375</v>
      </c>
      <c r="K11">
        <f t="shared" si="4"/>
        <v>3.625</v>
      </c>
    </row>
    <row r="12" spans="1:11" x14ac:dyDescent="0.35">
      <c r="A12" s="29"/>
      <c r="B12">
        <v>-1</v>
      </c>
      <c r="C12">
        <f t="shared" si="0"/>
        <v>0.25</v>
      </c>
      <c r="D12">
        <f t="shared" si="1"/>
        <v>7.0625</v>
      </c>
      <c r="E12">
        <f t="shared" si="5"/>
        <v>1.25</v>
      </c>
      <c r="F12">
        <f t="shared" si="2"/>
        <v>5.5</v>
      </c>
      <c r="J12">
        <f t="shared" si="3"/>
        <v>4</v>
      </c>
      <c r="K12">
        <f t="shared" si="4"/>
        <v>4</v>
      </c>
    </row>
    <row r="13" spans="1:11" x14ac:dyDescent="0.35">
      <c r="A13" s="29"/>
      <c r="B13">
        <v>-0.5</v>
      </c>
      <c r="C13">
        <f t="shared" si="0"/>
        <v>6.25E-2</v>
      </c>
      <c r="D13">
        <f t="shared" si="1"/>
        <v>7.015625</v>
      </c>
      <c r="E13">
        <f t="shared" si="5"/>
        <v>1.0625</v>
      </c>
    </row>
    <row r="14" spans="1:11" x14ac:dyDescent="0.35">
      <c r="A14" s="29"/>
      <c r="B14">
        <v>0</v>
      </c>
      <c r="C14">
        <f t="shared" si="0"/>
        <v>0</v>
      </c>
      <c r="D14">
        <f t="shared" si="1"/>
        <v>7</v>
      </c>
      <c r="E14">
        <f t="shared" si="5"/>
        <v>1</v>
      </c>
    </row>
    <row r="15" spans="1:11" x14ac:dyDescent="0.35">
      <c r="A15" s="29"/>
      <c r="B15">
        <v>0.5</v>
      </c>
      <c r="C15">
        <f t="shared" si="0"/>
        <v>6.25E-2</v>
      </c>
      <c r="D15">
        <f t="shared" si="1"/>
        <v>7.015625</v>
      </c>
      <c r="E15">
        <f t="shared" si="5"/>
        <v>1.0625</v>
      </c>
    </row>
    <row r="16" spans="1:11" x14ac:dyDescent="0.35">
      <c r="A16" s="29"/>
      <c r="B16">
        <v>1</v>
      </c>
      <c r="C16">
        <f t="shared" si="0"/>
        <v>0.25</v>
      </c>
      <c r="D16">
        <f t="shared" si="1"/>
        <v>7.0625</v>
      </c>
      <c r="E16">
        <f t="shared" si="5"/>
        <v>1.25</v>
      </c>
      <c r="G16">
        <f>-1/2 *POWER(B16-2, 2)+6</f>
        <v>5.5</v>
      </c>
      <c r="H16">
        <f>-1/2*POWER(B16-2, 2)+4.5</f>
        <v>4</v>
      </c>
      <c r="I16">
        <f>1/2*POWER(B16-2, 2)+3.5</f>
        <v>4</v>
      </c>
    </row>
    <row r="17" spans="1:9" x14ac:dyDescent="0.35">
      <c r="A17" s="29"/>
      <c r="B17">
        <v>1.5</v>
      </c>
      <c r="C17">
        <f t="shared" si="0"/>
        <v>0.5625</v>
      </c>
      <c r="D17">
        <f t="shared" si="1"/>
        <v>7.140625</v>
      </c>
      <c r="E17">
        <f t="shared" si="5"/>
        <v>1.5625</v>
      </c>
      <c r="G17">
        <f t="shared" ref="G17:G19" si="6">-1/2 *POWER(B17-2, 2)+6</f>
        <v>5.875</v>
      </c>
      <c r="H17">
        <f t="shared" ref="H17:H20" si="7">-1/2*POWER(B17-2, 2)+4.5</f>
        <v>4.375</v>
      </c>
      <c r="I17">
        <f t="shared" ref="I17:I20" si="8">1/2*POWER(B17-2, 2)+3.5</f>
        <v>3.625</v>
      </c>
    </row>
    <row r="18" spans="1:9" x14ac:dyDescent="0.35">
      <c r="A18" s="29"/>
      <c r="B18">
        <v>2</v>
      </c>
      <c r="C18">
        <f t="shared" si="0"/>
        <v>1</v>
      </c>
      <c r="D18">
        <f t="shared" si="1"/>
        <v>7.25</v>
      </c>
      <c r="E18">
        <f t="shared" si="5"/>
        <v>2</v>
      </c>
      <c r="G18">
        <f t="shared" si="6"/>
        <v>6</v>
      </c>
      <c r="H18">
        <f t="shared" si="7"/>
        <v>4.5</v>
      </c>
      <c r="I18">
        <f t="shared" si="8"/>
        <v>3.5</v>
      </c>
    </row>
    <row r="19" spans="1:9" x14ac:dyDescent="0.35">
      <c r="A19" s="29"/>
      <c r="B19">
        <v>2.5</v>
      </c>
      <c r="C19">
        <f t="shared" si="0"/>
        <v>1.5625</v>
      </c>
      <c r="D19">
        <f t="shared" si="1"/>
        <v>7.390625</v>
      </c>
      <c r="G19">
        <f t="shared" si="6"/>
        <v>5.875</v>
      </c>
      <c r="H19">
        <f t="shared" si="7"/>
        <v>4.375</v>
      </c>
      <c r="I19">
        <f t="shared" si="8"/>
        <v>3.625</v>
      </c>
    </row>
    <row r="20" spans="1:9" x14ac:dyDescent="0.35">
      <c r="A20" s="29"/>
      <c r="B20">
        <v>3</v>
      </c>
      <c r="C20">
        <f t="shared" si="0"/>
        <v>2.25</v>
      </c>
      <c r="D20">
        <f t="shared" si="1"/>
        <v>7.5625</v>
      </c>
      <c r="G20">
        <f>-1/2 *POWER(B20-2, 2)+6</f>
        <v>5.5</v>
      </c>
      <c r="H20">
        <f t="shared" si="7"/>
        <v>4</v>
      </c>
      <c r="I20">
        <f t="shared" si="8"/>
        <v>4</v>
      </c>
    </row>
    <row r="21" spans="1:9" x14ac:dyDescent="0.35">
      <c r="A21" s="29"/>
      <c r="B21">
        <v>3.5</v>
      </c>
      <c r="C21">
        <f t="shared" si="0"/>
        <v>3.0625</v>
      </c>
      <c r="D21">
        <f t="shared" si="1"/>
        <v>7.765625</v>
      </c>
    </row>
    <row r="22" spans="1:9" x14ac:dyDescent="0.35">
      <c r="A22" s="29"/>
      <c r="B22">
        <v>4</v>
      </c>
      <c r="C22">
        <f t="shared" si="0"/>
        <v>4</v>
      </c>
      <c r="D22">
        <f t="shared" si="1"/>
        <v>8</v>
      </c>
    </row>
    <row r="23" spans="1:9" x14ac:dyDescent="0.35">
      <c r="A23" s="29"/>
      <c r="B23">
        <v>4.5</v>
      </c>
      <c r="C23">
        <f t="shared" si="0"/>
        <v>5.0625</v>
      </c>
      <c r="D23">
        <f t="shared" si="1"/>
        <v>8.265625</v>
      </c>
    </row>
    <row r="24" spans="1:9" x14ac:dyDescent="0.35">
      <c r="A24" s="29"/>
      <c r="B24">
        <v>5</v>
      </c>
      <c r="C24">
        <f t="shared" si="0"/>
        <v>6.25</v>
      </c>
      <c r="D24">
        <f t="shared" si="1"/>
        <v>8.5625</v>
      </c>
    </row>
    <row r="25" spans="1:9" x14ac:dyDescent="0.35">
      <c r="A25" s="29"/>
      <c r="B25">
        <v>5.5</v>
      </c>
      <c r="C25">
        <f t="shared" si="0"/>
        <v>7.5625</v>
      </c>
      <c r="D25">
        <f t="shared" si="1"/>
        <v>8.890625</v>
      </c>
    </row>
    <row r="26" spans="1:9" x14ac:dyDescent="0.35">
      <c r="A26" s="29"/>
      <c r="B26">
        <v>6</v>
      </c>
      <c r="C26">
        <f t="shared" si="0"/>
        <v>9</v>
      </c>
      <c r="D26">
        <f t="shared" si="1"/>
        <v>9.25</v>
      </c>
    </row>
    <row r="27" spans="1:9" x14ac:dyDescent="0.35">
      <c r="A27" s="29"/>
    </row>
    <row r="28" spans="1:9" x14ac:dyDescent="0.35">
      <c r="A28" s="29"/>
    </row>
    <row r="29" spans="1:9" x14ac:dyDescent="0.35">
      <c r="A29" s="29"/>
    </row>
    <row r="30" spans="1:9" x14ac:dyDescent="0.35">
      <c r="A30" s="29"/>
    </row>
    <row r="31" spans="1:9" x14ac:dyDescent="0.35">
      <c r="A31" s="29"/>
    </row>
    <row r="32" spans="1:9" x14ac:dyDescent="0.35">
      <c r="A32" s="29"/>
    </row>
    <row r="33" spans="1:1" x14ac:dyDescent="0.35">
      <c r="A33" s="29"/>
    </row>
    <row r="34" spans="1:1" x14ac:dyDescent="0.35">
      <c r="A34" s="29"/>
    </row>
    <row r="35" spans="1:1" x14ac:dyDescent="0.35">
      <c r="A35" s="29"/>
    </row>
    <row r="36" spans="1:1" x14ac:dyDescent="0.35">
      <c r="A36" s="29"/>
    </row>
    <row r="37" spans="1:1" x14ac:dyDescent="0.35">
      <c r="A37" s="29"/>
    </row>
    <row r="38" spans="1:1" x14ac:dyDescent="0.35">
      <c r="A38" s="29"/>
    </row>
    <row r="39" spans="1:1" x14ac:dyDescent="0.35">
      <c r="A39" s="33"/>
    </row>
    <row r="40" spans="1:1" x14ac:dyDescent="0.35">
      <c r="A40" s="33"/>
    </row>
    <row r="41" spans="1:1" x14ac:dyDescent="0.35">
      <c r="A41" s="33"/>
    </row>
    <row r="42" spans="1:1" x14ac:dyDescent="0.35">
      <c r="A42" s="29"/>
    </row>
    <row r="43" spans="1:1" x14ac:dyDescent="0.35">
      <c r="A43" s="29"/>
    </row>
    <row r="44" spans="1:1" x14ac:dyDescent="0.35">
      <c r="A44" s="29"/>
    </row>
    <row r="45" spans="1:1" x14ac:dyDescent="0.35">
      <c r="A45" s="29"/>
    </row>
    <row r="46" spans="1:1" x14ac:dyDescent="0.35">
      <c r="A46" s="29"/>
    </row>
    <row r="47" spans="1:1" x14ac:dyDescent="0.35">
      <c r="A47" s="29"/>
    </row>
    <row r="48" spans="1:1" x14ac:dyDescent="0.35">
      <c r="A48" s="29"/>
    </row>
    <row r="49" spans="1:1" x14ac:dyDescent="0.35">
      <c r="A49" s="29"/>
    </row>
    <row r="50" spans="1:1" x14ac:dyDescent="0.35">
      <c r="A50" s="29"/>
    </row>
    <row r="51" spans="1:1" x14ac:dyDescent="0.35">
      <c r="A51" s="29"/>
    </row>
    <row r="52" spans="1:1" x14ac:dyDescent="0.35">
      <c r="A52" s="29"/>
    </row>
    <row r="53" spans="1:1" x14ac:dyDescent="0.35">
      <c r="A53" s="29"/>
    </row>
    <row r="54" spans="1:1" x14ac:dyDescent="0.35">
      <c r="A54" s="29"/>
    </row>
    <row r="55" spans="1:1" x14ac:dyDescent="0.35">
      <c r="A55" s="29"/>
    </row>
    <row r="56" spans="1:1" x14ac:dyDescent="0.35">
      <c r="A56" s="29"/>
    </row>
    <row r="57" spans="1:1" x14ac:dyDescent="0.35">
      <c r="A57" s="29"/>
    </row>
    <row r="58" spans="1:1" x14ac:dyDescent="0.35">
      <c r="A58" s="29"/>
    </row>
    <row r="59" spans="1:1" x14ac:dyDescent="0.35">
      <c r="A59" s="29"/>
    </row>
    <row r="60" spans="1:1" x14ac:dyDescent="0.35">
      <c r="A60" s="29"/>
    </row>
    <row r="61" spans="1:1" x14ac:dyDescent="0.35">
      <c r="A61" s="29"/>
    </row>
    <row r="62" spans="1:1" x14ac:dyDescent="0.35">
      <c r="A62" s="29"/>
    </row>
    <row r="63" spans="1:1" x14ac:dyDescent="0.35">
      <c r="A63" s="29"/>
    </row>
    <row r="64" spans="1:1" x14ac:dyDescent="0.35">
      <c r="A64" s="29"/>
    </row>
    <row r="65" spans="1:1" x14ac:dyDescent="0.35">
      <c r="A65" s="2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BD83A-09B0-465D-8C79-80544CD82C49}">
  <dimension ref="A1:J14"/>
  <sheetViews>
    <sheetView zoomScale="64" zoomScaleNormal="70" workbookViewId="0">
      <selection activeCell="K48" sqref="K48"/>
    </sheetView>
  </sheetViews>
  <sheetFormatPr defaultRowHeight="14.5" x14ac:dyDescent="0.35"/>
  <cols>
    <col min="2" max="2" width="17.453125" customWidth="1"/>
  </cols>
  <sheetData>
    <row r="1" spans="1:10" ht="15" thickBot="1" x14ac:dyDescent="0.4">
      <c r="A1" s="34"/>
      <c r="B1" s="35" t="s">
        <v>133</v>
      </c>
      <c r="J1" s="28" t="s">
        <v>146</v>
      </c>
    </row>
    <row r="2" spans="1:10" ht="15" thickBot="1" x14ac:dyDescent="0.4">
      <c r="A2" s="36" t="s">
        <v>134</v>
      </c>
      <c r="B2" s="37">
        <v>100</v>
      </c>
      <c r="C2">
        <v>100</v>
      </c>
    </row>
    <row r="3" spans="1:10" ht="15" thickBot="1" x14ac:dyDescent="0.4">
      <c r="A3" s="36" t="s">
        <v>135</v>
      </c>
      <c r="B3" s="38">
        <v>90</v>
      </c>
      <c r="C3">
        <f>B3-E3</f>
        <v>90</v>
      </c>
      <c r="D3">
        <f>IF(B3-B2&lt;0,ABS(B3-B2),0)</f>
        <v>10</v>
      </c>
      <c r="E3">
        <f>IF(B3-B2&gt;0,ABS(B3-B2),0)</f>
        <v>0</v>
      </c>
    </row>
    <row r="4" spans="1:10" ht="15" thickBot="1" x14ac:dyDescent="0.4">
      <c r="A4" s="36" t="s">
        <v>136</v>
      </c>
      <c r="B4" s="39">
        <v>60</v>
      </c>
      <c r="C4">
        <f t="shared" ref="C4:C13" si="0">B4-E4</f>
        <v>60</v>
      </c>
      <c r="D4">
        <f t="shared" ref="D4:D13" si="1">IF(B4-B3&lt;0,ABS(B4-B3),0)</f>
        <v>30</v>
      </c>
      <c r="E4">
        <f t="shared" ref="E4:E13" si="2">IF(B4-B3&gt;0,ABS(B4-B3),0)</f>
        <v>0</v>
      </c>
    </row>
    <row r="5" spans="1:10" ht="15" thickBot="1" x14ac:dyDescent="0.4">
      <c r="A5" s="36" t="s">
        <v>137</v>
      </c>
      <c r="B5" s="39">
        <v>40</v>
      </c>
      <c r="C5">
        <f t="shared" si="0"/>
        <v>40</v>
      </c>
      <c r="D5">
        <f t="shared" si="1"/>
        <v>20</v>
      </c>
      <c r="E5">
        <f t="shared" si="2"/>
        <v>0</v>
      </c>
    </row>
    <row r="6" spans="1:10" ht="15" thickBot="1" x14ac:dyDescent="0.4">
      <c r="A6" s="36" t="s">
        <v>138</v>
      </c>
      <c r="B6" s="39">
        <v>30</v>
      </c>
      <c r="C6">
        <f t="shared" si="0"/>
        <v>30</v>
      </c>
      <c r="D6">
        <f t="shared" si="1"/>
        <v>10</v>
      </c>
      <c r="E6">
        <f t="shared" si="2"/>
        <v>0</v>
      </c>
    </row>
    <row r="7" spans="1:10" ht="15" thickBot="1" x14ac:dyDescent="0.4">
      <c r="A7" s="36" t="s">
        <v>139</v>
      </c>
      <c r="B7" s="39">
        <v>45</v>
      </c>
      <c r="C7">
        <f t="shared" si="0"/>
        <v>30</v>
      </c>
      <c r="D7">
        <f t="shared" si="1"/>
        <v>0</v>
      </c>
      <c r="E7">
        <f t="shared" si="2"/>
        <v>15</v>
      </c>
    </row>
    <row r="8" spans="1:10" ht="15" thickBot="1" x14ac:dyDescent="0.4">
      <c r="A8" s="36" t="s">
        <v>140</v>
      </c>
      <c r="B8" s="39">
        <v>70</v>
      </c>
      <c r="C8">
        <f t="shared" si="0"/>
        <v>45</v>
      </c>
      <c r="D8">
        <f t="shared" si="1"/>
        <v>0</v>
      </c>
      <c r="E8">
        <f t="shared" si="2"/>
        <v>25</v>
      </c>
    </row>
    <row r="9" spans="1:10" ht="15" thickBot="1" x14ac:dyDescent="0.4">
      <c r="A9" s="36" t="s">
        <v>141</v>
      </c>
      <c r="B9" s="39">
        <v>63</v>
      </c>
      <c r="C9">
        <f t="shared" si="0"/>
        <v>63</v>
      </c>
      <c r="D9">
        <f t="shared" si="1"/>
        <v>7</v>
      </c>
      <c r="E9">
        <f t="shared" si="2"/>
        <v>0</v>
      </c>
    </row>
    <row r="10" spans="1:10" ht="29.5" thickBot="1" x14ac:dyDescent="0.4">
      <c r="A10" s="36" t="s">
        <v>142</v>
      </c>
      <c r="B10" s="39">
        <v>48</v>
      </c>
      <c r="C10">
        <f t="shared" si="0"/>
        <v>48</v>
      </c>
      <c r="D10">
        <f t="shared" si="1"/>
        <v>15</v>
      </c>
      <c r="E10">
        <f t="shared" si="2"/>
        <v>0</v>
      </c>
    </row>
    <row r="11" spans="1:10" ht="15" thickBot="1" x14ac:dyDescent="0.4">
      <c r="A11" s="36" t="s">
        <v>143</v>
      </c>
      <c r="B11" s="39">
        <v>18</v>
      </c>
      <c r="C11">
        <f t="shared" si="0"/>
        <v>18</v>
      </c>
      <c r="D11">
        <f t="shared" si="1"/>
        <v>30</v>
      </c>
      <c r="E11">
        <f t="shared" si="2"/>
        <v>0</v>
      </c>
    </row>
    <row r="12" spans="1:10" ht="15" thickBot="1" x14ac:dyDescent="0.4">
      <c r="A12" s="36" t="s">
        <v>144</v>
      </c>
      <c r="B12" s="39">
        <v>28</v>
      </c>
      <c r="C12">
        <f t="shared" si="0"/>
        <v>18</v>
      </c>
      <c r="D12">
        <f t="shared" si="1"/>
        <v>0</v>
      </c>
      <c r="E12">
        <f t="shared" si="2"/>
        <v>10</v>
      </c>
    </row>
    <row r="13" spans="1:10" ht="15" thickBot="1" x14ac:dyDescent="0.4">
      <c r="A13" s="36" t="s">
        <v>145</v>
      </c>
      <c r="B13" s="39">
        <v>38</v>
      </c>
      <c r="C13">
        <f t="shared" si="0"/>
        <v>28</v>
      </c>
      <c r="D13">
        <f t="shared" si="1"/>
        <v>0</v>
      </c>
      <c r="E13">
        <f t="shared" si="2"/>
        <v>10</v>
      </c>
    </row>
    <row r="14" spans="1:10" x14ac:dyDescent="0.35">
      <c r="C14">
        <v>38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9F2EF-72C1-4B47-AE5A-A2F18B1467B0}">
  <dimension ref="A1:Q75"/>
  <sheetViews>
    <sheetView tabSelected="1" zoomScale="52" workbookViewId="0">
      <selection activeCell="Y11" sqref="Y11"/>
    </sheetView>
  </sheetViews>
  <sheetFormatPr defaultRowHeight="14.5" x14ac:dyDescent="0.35"/>
  <cols>
    <col min="1" max="1" width="9.90625" customWidth="1"/>
    <col min="2" max="2" width="13.26953125" customWidth="1"/>
    <col min="3" max="3" width="9.90625" customWidth="1"/>
    <col min="4" max="4" width="11.453125" customWidth="1"/>
    <col min="6" max="6" width="14.81640625" customWidth="1"/>
    <col min="15" max="15" width="12" bestFit="1" customWidth="1"/>
    <col min="17" max="17" width="6.1796875" bestFit="1" customWidth="1"/>
  </cols>
  <sheetData>
    <row r="1" spans="1:17" x14ac:dyDescent="0.35">
      <c r="A1" s="28" t="s">
        <v>156</v>
      </c>
    </row>
    <row r="2" spans="1:17" ht="15" thickBot="1" x14ac:dyDescent="0.4">
      <c r="A2" s="46" t="s">
        <v>168</v>
      </c>
      <c r="B2" s="47" t="s">
        <v>169</v>
      </c>
      <c r="C2" s="47" t="s">
        <v>170</v>
      </c>
      <c r="D2" s="48" t="s">
        <v>171</v>
      </c>
      <c r="E2" s="46" t="s">
        <v>168</v>
      </c>
      <c r="F2" t="s">
        <v>183</v>
      </c>
      <c r="G2" t="s">
        <v>185</v>
      </c>
      <c r="H2" t="s">
        <v>186</v>
      </c>
    </row>
    <row r="3" spans="1:17" ht="15" thickBot="1" x14ac:dyDescent="0.4">
      <c r="A3" s="44" t="s">
        <v>172</v>
      </c>
      <c r="B3" s="42" t="s">
        <v>173</v>
      </c>
      <c r="C3" s="43">
        <v>2020</v>
      </c>
      <c r="D3" s="45">
        <v>20500</v>
      </c>
      <c r="E3" s="44" t="s">
        <v>172</v>
      </c>
      <c r="F3">
        <f>SUMIFS(Таблица1[Значение],Таблица1[Город],Таблица2[[#This Row],[Город]],Таблица1[Показатель],$O$5,Таблица1[Год],$Q$5)</f>
        <v>11400</v>
      </c>
      <c r="G3" s="55">
        <v>30</v>
      </c>
      <c r="H3" s="55">
        <v>17</v>
      </c>
    </row>
    <row r="4" spans="1:17" ht="26.5" thickBot="1" x14ac:dyDescent="0.4">
      <c r="A4" s="44" t="s">
        <v>174</v>
      </c>
      <c r="B4" s="42" t="s">
        <v>173</v>
      </c>
      <c r="C4" s="43">
        <v>2020</v>
      </c>
      <c r="D4" s="45">
        <v>12200</v>
      </c>
      <c r="E4" s="44" t="s">
        <v>174</v>
      </c>
      <c r="F4">
        <f>SUMIFS(Таблица1[Значение],Таблица1[Город],Таблица2[[#This Row],[Город]],Таблица1[Показатель],$O$5,Таблица1[Год],$Q$5)</f>
        <v>8600</v>
      </c>
      <c r="G4" s="55">
        <v>30</v>
      </c>
      <c r="H4" s="55">
        <v>35</v>
      </c>
      <c r="O4" s="53" t="s">
        <v>183</v>
      </c>
      <c r="Q4" s="53" t="s">
        <v>184</v>
      </c>
    </row>
    <row r="5" spans="1:17" ht="15" thickBot="1" x14ac:dyDescent="0.4">
      <c r="A5" s="44" t="s">
        <v>175</v>
      </c>
      <c r="B5" s="42" t="s">
        <v>173</v>
      </c>
      <c r="C5" s="43">
        <v>2020</v>
      </c>
      <c r="D5" s="45">
        <v>12000</v>
      </c>
      <c r="E5" s="44" t="s">
        <v>175</v>
      </c>
      <c r="F5">
        <f>SUMIFS(Таблица1[Значение],Таблица1[Город],Таблица2[[#This Row],[Город]],Таблица1[Показатель],$O$5,Таблица1[Год],$Q$5)</f>
        <v>6800</v>
      </c>
      <c r="G5" s="55">
        <v>10</v>
      </c>
      <c r="H5" s="55">
        <v>50</v>
      </c>
      <c r="O5" s="54" t="s">
        <v>173</v>
      </c>
      <c r="Q5" s="54">
        <v>2018</v>
      </c>
    </row>
    <row r="6" spans="1:17" ht="15" thickBot="1" x14ac:dyDescent="0.4">
      <c r="A6" s="44" t="s">
        <v>176</v>
      </c>
      <c r="B6" s="42" t="s">
        <v>173</v>
      </c>
      <c r="C6" s="43">
        <v>2020</v>
      </c>
      <c r="D6" s="45">
        <v>7600</v>
      </c>
      <c r="E6" s="44" t="s">
        <v>176</v>
      </c>
      <c r="F6">
        <f>SUMIFS(Таблица1[Значение],Таблица1[Город],Таблица2[[#This Row],[Город]],Таблица1[Показатель],$O$5,Таблица1[Год],$Q$5)</f>
        <v>5800</v>
      </c>
      <c r="G6" s="55">
        <v>32.700000000000003</v>
      </c>
      <c r="H6" s="55">
        <v>75</v>
      </c>
    </row>
    <row r="7" spans="1:17" ht="15" thickBot="1" x14ac:dyDescent="0.4">
      <c r="A7" s="44" t="s">
        <v>177</v>
      </c>
      <c r="B7" s="42" t="s">
        <v>173</v>
      </c>
      <c r="C7" s="43">
        <v>2020</v>
      </c>
      <c r="D7" s="45">
        <v>19500</v>
      </c>
      <c r="E7" s="44" t="s">
        <v>177</v>
      </c>
      <c r="F7">
        <f>SUMIFS(Таблица1[Значение],Таблица1[Город],Таблица2[[#This Row],[Город]],Таблица1[Показатель],$O$5,Таблица1[Год],$Q$5)</f>
        <v>13300</v>
      </c>
      <c r="G7" s="55">
        <v>62</v>
      </c>
      <c r="H7" s="55">
        <v>11.5</v>
      </c>
    </row>
    <row r="8" spans="1:17" ht="15" thickBot="1" x14ac:dyDescent="0.4">
      <c r="A8" s="44" t="s">
        <v>178</v>
      </c>
      <c r="B8" s="42" t="s">
        <v>173</v>
      </c>
      <c r="C8" s="43">
        <v>2020</v>
      </c>
      <c r="D8" s="45">
        <v>19000</v>
      </c>
      <c r="E8" s="44" t="s">
        <v>178</v>
      </c>
      <c r="F8">
        <f>SUMIFS(Таблица1[Значение],Таблица1[Город],Таблица2[[#This Row],[Город]],Таблица1[Показатель],$O$5,Таблица1[Год],$Q$5)</f>
        <v>10300</v>
      </c>
      <c r="G8" s="55">
        <v>45.5</v>
      </c>
      <c r="H8" s="55">
        <v>80</v>
      </c>
    </row>
    <row r="9" spans="1:17" ht="15" thickBot="1" x14ac:dyDescent="0.4">
      <c r="A9" s="44" t="s">
        <v>179</v>
      </c>
      <c r="B9" s="42" t="s">
        <v>173</v>
      </c>
      <c r="C9" s="43">
        <v>2020</v>
      </c>
      <c r="D9" s="45">
        <v>17200</v>
      </c>
      <c r="E9" s="44" t="s">
        <v>179</v>
      </c>
      <c r="F9">
        <f>SUMIFS(Таблица1[Значение],Таблица1[Город],Таблица2[[#This Row],[Город]],Таблица1[Показатель],$O$5,Таблица1[Год],$Q$5)</f>
        <v>12600</v>
      </c>
      <c r="G9" s="55">
        <v>88</v>
      </c>
      <c r="H9" s="55">
        <v>50.5</v>
      </c>
    </row>
    <row r="10" spans="1:17" ht="15" thickBot="1" x14ac:dyDescent="0.4">
      <c r="A10" s="44" t="s">
        <v>180</v>
      </c>
      <c r="B10" s="42" t="s">
        <v>173</v>
      </c>
      <c r="C10" s="43">
        <v>2020</v>
      </c>
      <c r="D10" s="45">
        <v>19600</v>
      </c>
      <c r="E10" s="44" t="s">
        <v>180</v>
      </c>
      <c r="F10">
        <f>SUMIFS(Таблица1[Значение],Таблица1[Город],Таблица2[[#This Row],[Город]],Таблица1[Показатель],$O$5,Таблица1[Год],$Q$5)</f>
        <v>14200</v>
      </c>
      <c r="G10" s="55">
        <v>81</v>
      </c>
      <c r="H10" s="55">
        <v>67.5</v>
      </c>
    </row>
    <row r="11" spans="1:17" ht="15" thickBot="1" x14ac:dyDescent="0.4">
      <c r="A11" s="44" t="s">
        <v>172</v>
      </c>
      <c r="B11" s="42" t="s">
        <v>173</v>
      </c>
      <c r="C11" s="43">
        <v>2019</v>
      </c>
      <c r="D11" s="45">
        <v>16000</v>
      </c>
    </row>
    <row r="12" spans="1:17" ht="26.5" thickBot="1" x14ac:dyDescent="0.4">
      <c r="A12" s="44" t="s">
        <v>174</v>
      </c>
      <c r="B12" s="42" t="s">
        <v>173</v>
      </c>
      <c r="C12" s="43">
        <v>2019</v>
      </c>
      <c r="D12" s="45">
        <v>11400</v>
      </c>
    </row>
    <row r="13" spans="1:17" ht="15" thickBot="1" x14ac:dyDescent="0.4">
      <c r="A13" s="44" t="s">
        <v>175</v>
      </c>
      <c r="B13" s="42" t="s">
        <v>173</v>
      </c>
      <c r="C13" s="43">
        <v>2019</v>
      </c>
      <c r="D13" s="45">
        <v>9500</v>
      </c>
    </row>
    <row r="14" spans="1:17" ht="15" thickBot="1" x14ac:dyDescent="0.4">
      <c r="A14" s="44" t="s">
        <v>176</v>
      </c>
      <c r="B14" s="42" t="s">
        <v>173</v>
      </c>
      <c r="C14" s="43">
        <v>2019</v>
      </c>
      <c r="D14" s="45">
        <v>7500</v>
      </c>
    </row>
    <row r="15" spans="1:17" ht="15" thickBot="1" x14ac:dyDescent="0.4">
      <c r="A15" s="44" t="s">
        <v>177</v>
      </c>
      <c r="B15" s="42" t="s">
        <v>173</v>
      </c>
      <c r="C15" s="43">
        <v>2019</v>
      </c>
      <c r="D15" s="45">
        <v>14100</v>
      </c>
    </row>
    <row r="16" spans="1:17" ht="15" thickBot="1" x14ac:dyDescent="0.4">
      <c r="A16" s="44" t="s">
        <v>178</v>
      </c>
      <c r="B16" s="42" t="s">
        <v>173</v>
      </c>
      <c r="C16" s="43">
        <v>2019</v>
      </c>
      <c r="D16" s="45">
        <v>13300</v>
      </c>
    </row>
    <row r="17" spans="1:4" ht="15" thickBot="1" x14ac:dyDescent="0.4">
      <c r="A17" s="44" t="s">
        <v>179</v>
      </c>
      <c r="B17" s="42" t="s">
        <v>173</v>
      </c>
      <c r="C17" s="43">
        <v>2019</v>
      </c>
      <c r="D17" s="45">
        <v>14000</v>
      </c>
    </row>
    <row r="18" spans="1:4" ht="15" thickBot="1" x14ac:dyDescent="0.4">
      <c r="A18" s="44" t="s">
        <v>180</v>
      </c>
      <c r="B18" s="42" t="s">
        <v>173</v>
      </c>
      <c r="C18" s="43">
        <v>2019</v>
      </c>
      <c r="D18" s="45">
        <v>14700</v>
      </c>
    </row>
    <row r="19" spans="1:4" ht="15" thickBot="1" x14ac:dyDescent="0.4">
      <c r="A19" s="44" t="s">
        <v>172</v>
      </c>
      <c r="B19" s="42" t="s">
        <v>173</v>
      </c>
      <c r="C19" s="43">
        <v>2018</v>
      </c>
      <c r="D19" s="45">
        <v>11400</v>
      </c>
    </row>
    <row r="20" spans="1:4" ht="26.5" thickBot="1" x14ac:dyDescent="0.4">
      <c r="A20" s="44" t="s">
        <v>174</v>
      </c>
      <c r="B20" s="42" t="s">
        <v>173</v>
      </c>
      <c r="C20" s="43">
        <v>2018</v>
      </c>
      <c r="D20" s="45">
        <v>8600</v>
      </c>
    </row>
    <row r="21" spans="1:4" ht="15" thickBot="1" x14ac:dyDescent="0.4">
      <c r="A21" s="44" t="s">
        <v>175</v>
      </c>
      <c r="B21" s="42" t="s">
        <v>173</v>
      </c>
      <c r="C21" s="43">
        <v>2018</v>
      </c>
      <c r="D21" s="45">
        <v>6800</v>
      </c>
    </row>
    <row r="22" spans="1:4" ht="15" thickBot="1" x14ac:dyDescent="0.4">
      <c r="A22" s="44" t="s">
        <v>176</v>
      </c>
      <c r="B22" s="42" t="s">
        <v>173</v>
      </c>
      <c r="C22" s="43">
        <v>2018</v>
      </c>
      <c r="D22" s="45">
        <v>5800</v>
      </c>
    </row>
    <row r="23" spans="1:4" ht="15" thickBot="1" x14ac:dyDescent="0.4">
      <c r="A23" s="44" t="s">
        <v>177</v>
      </c>
      <c r="B23" s="42" t="s">
        <v>173</v>
      </c>
      <c r="C23" s="43">
        <v>2018</v>
      </c>
      <c r="D23" s="45">
        <v>13300</v>
      </c>
    </row>
    <row r="24" spans="1:4" ht="15" thickBot="1" x14ac:dyDescent="0.4">
      <c r="A24" s="44" t="s">
        <v>178</v>
      </c>
      <c r="B24" s="42" t="s">
        <v>173</v>
      </c>
      <c r="C24" s="43">
        <v>2018</v>
      </c>
      <c r="D24" s="45">
        <v>10300</v>
      </c>
    </row>
    <row r="25" spans="1:4" ht="15" thickBot="1" x14ac:dyDescent="0.4">
      <c r="A25" s="44" t="s">
        <v>179</v>
      </c>
      <c r="B25" s="42" t="s">
        <v>173</v>
      </c>
      <c r="C25" s="43">
        <v>2018</v>
      </c>
      <c r="D25" s="45">
        <v>12600</v>
      </c>
    </row>
    <row r="26" spans="1:4" ht="15" thickBot="1" x14ac:dyDescent="0.4">
      <c r="A26" s="44" t="s">
        <v>180</v>
      </c>
      <c r="B26" s="42" t="s">
        <v>173</v>
      </c>
      <c r="C26" s="43">
        <v>2018</v>
      </c>
      <c r="D26" s="45">
        <v>14200</v>
      </c>
    </row>
    <row r="27" spans="1:4" ht="15" thickBot="1" x14ac:dyDescent="0.4">
      <c r="A27" s="44" t="s">
        <v>172</v>
      </c>
      <c r="B27" s="42" t="s">
        <v>181</v>
      </c>
      <c r="C27" s="43">
        <v>2020</v>
      </c>
      <c r="D27" s="45">
        <v>34</v>
      </c>
    </row>
    <row r="28" spans="1:4" ht="26.5" thickBot="1" x14ac:dyDescent="0.4">
      <c r="A28" s="44" t="s">
        <v>174</v>
      </c>
      <c r="B28" s="42" t="s">
        <v>181</v>
      </c>
      <c r="C28" s="43">
        <v>2020</v>
      </c>
      <c r="D28" s="45">
        <v>21</v>
      </c>
    </row>
    <row r="29" spans="1:4" ht="15" thickBot="1" x14ac:dyDescent="0.4">
      <c r="A29" s="44" t="s">
        <v>175</v>
      </c>
      <c r="B29" s="42" t="s">
        <v>181</v>
      </c>
      <c r="C29" s="43">
        <v>2020</v>
      </c>
      <c r="D29" s="45">
        <v>35</v>
      </c>
    </row>
    <row r="30" spans="1:4" ht="15" thickBot="1" x14ac:dyDescent="0.4">
      <c r="A30" s="44" t="s">
        <v>176</v>
      </c>
      <c r="B30" s="42" t="s">
        <v>181</v>
      </c>
      <c r="C30" s="43">
        <v>2020</v>
      </c>
      <c r="D30" s="45">
        <v>23</v>
      </c>
    </row>
    <row r="31" spans="1:4" ht="15" thickBot="1" x14ac:dyDescent="0.4">
      <c r="A31" s="44" t="s">
        <v>177</v>
      </c>
      <c r="B31" s="42" t="s">
        <v>181</v>
      </c>
      <c r="C31" s="43">
        <v>2020</v>
      </c>
      <c r="D31" s="45">
        <v>23</v>
      </c>
    </row>
    <row r="32" spans="1:4" ht="15" thickBot="1" x14ac:dyDescent="0.4">
      <c r="A32" s="44" t="s">
        <v>178</v>
      </c>
      <c r="B32" s="42" t="s">
        <v>181</v>
      </c>
      <c r="C32" s="43">
        <v>2020</v>
      </c>
      <c r="D32" s="45">
        <v>22</v>
      </c>
    </row>
    <row r="33" spans="1:4" ht="15" thickBot="1" x14ac:dyDescent="0.4">
      <c r="A33" s="44" t="s">
        <v>179</v>
      </c>
      <c r="B33" s="42" t="s">
        <v>181</v>
      </c>
      <c r="C33" s="43">
        <v>2020</v>
      </c>
      <c r="D33" s="45">
        <v>30</v>
      </c>
    </row>
    <row r="34" spans="1:4" ht="15" thickBot="1" x14ac:dyDescent="0.4">
      <c r="A34" s="44" t="s">
        <v>180</v>
      </c>
      <c r="B34" s="42" t="s">
        <v>181</v>
      </c>
      <c r="C34" s="43">
        <v>2020</v>
      </c>
      <c r="D34" s="45">
        <v>18</v>
      </c>
    </row>
    <row r="35" spans="1:4" ht="15" thickBot="1" x14ac:dyDescent="0.4">
      <c r="A35" s="44" t="s">
        <v>172</v>
      </c>
      <c r="B35" s="42" t="s">
        <v>181</v>
      </c>
      <c r="C35" s="43">
        <v>2019</v>
      </c>
      <c r="D35" s="45">
        <v>21</v>
      </c>
    </row>
    <row r="36" spans="1:4" ht="26.5" thickBot="1" x14ac:dyDescent="0.4">
      <c r="A36" s="44" t="s">
        <v>174</v>
      </c>
      <c r="B36" s="42" t="s">
        <v>181</v>
      </c>
      <c r="C36" s="43">
        <v>2019</v>
      </c>
      <c r="D36" s="45">
        <v>34</v>
      </c>
    </row>
    <row r="37" spans="1:4" ht="15" thickBot="1" x14ac:dyDescent="0.4">
      <c r="A37" s="44" t="s">
        <v>175</v>
      </c>
      <c r="B37" s="42" t="s">
        <v>181</v>
      </c>
      <c r="C37" s="43">
        <v>2019</v>
      </c>
      <c r="D37" s="45">
        <v>7</v>
      </c>
    </row>
    <row r="38" spans="1:4" ht="15" thickBot="1" x14ac:dyDescent="0.4">
      <c r="A38" s="44" t="s">
        <v>176</v>
      </c>
      <c r="B38" s="42" t="s">
        <v>181</v>
      </c>
      <c r="C38" s="43">
        <v>2019</v>
      </c>
      <c r="D38" s="45">
        <v>18</v>
      </c>
    </row>
    <row r="39" spans="1:4" ht="15" thickBot="1" x14ac:dyDescent="0.4">
      <c r="A39" s="44" t="s">
        <v>177</v>
      </c>
      <c r="B39" s="42" t="s">
        <v>181</v>
      </c>
      <c r="C39" s="43">
        <v>2019</v>
      </c>
      <c r="D39" s="45">
        <v>11</v>
      </c>
    </row>
    <row r="40" spans="1:4" ht="15" thickBot="1" x14ac:dyDescent="0.4">
      <c r="A40" s="44" t="s">
        <v>178</v>
      </c>
      <c r="B40" s="42" t="s">
        <v>181</v>
      </c>
      <c r="C40" s="43">
        <v>2019</v>
      </c>
      <c r="D40" s="45">
        <v>38</v>
      </c>
    </row>
    <row r="41" spans="1:4" ht="15" thickBot="1" x14ac:dyDescent="0.4">
      <c r="A41" s="44" t="s">
        <v>179</v>
      </c>
      <c r="B41" s="42" t="s">
        <v>181</v>
      </c>
      <c r="C41" s="43">
        <v>2019</v>
      </c>
      <c r="D41" s="45">
        <v>9</v>
      </c>
    </row>
    <row r="42" spans="1:4" ht="15" thickBot="1" x14ac:dyDescent="0.4">
      <c r="A42" s="44" t="s">
        <v>180</v>
      </c>
      <c r="B42" s="42" t="s">
        <v>181</v>
      </c>
      <c r="C42" s="43">
        <v>2019</v>
      </c>
      <c r="D42" s="45">
        <v>25</v>
      </c>
    </row>
    <row r="43" spans="1:4" ht="15" thickBot="1" x14ac:dyDescent="0.4">
      <c r="A43" s="44" t="s">
        <v>172</v>
      </c>
      <c r="B43" s="42" t="s">
        <v>181</v>
      </c>
      <c r="C43" s="43">
        <v>2018</v>
      </c>
      <c r="D43" s="45">
        <v>15</v>
      </c>
    </row>
    <row r="44" spans="1:4" ht="26.5" thickBot="1" x14ac:dyDescent="0.4">
      <c r="A44" s="44" t="s">
        <v>174</v>
      </c>
      <c r="B44" s="42" t="s">
        <v>181</v>
      </c>
      <c r="C44" s="43">
        <v>2018</v>
      </c>
      <c r="D44" s="45">
        <v>16</v>
      </c>
    </row>
    <row r="45" spans="1:4" ht="15" thickBot="1" x14ac:dyDescent="0.4">
      <c r="A45" s="44" t="s">
        <v>175</v>
      </c>
      <c r="B45" s="42" t="s">
        <v>181</v>
      </c>
      <c r="C45" s="43">
        <v>2018</v>
      </c>
      <c r="D45" s="45">
        <v>10</v>
      </c>
    </row>
    <row r="46" spans="1:4" ht="15" thickBot="1" x14ac:dyDescent="0.4">
      <c r="A46" s="44" t="s">
        <v>176</v>
      </c>
      <c r="B46" s="42" t="s">
        <v>181</v>
      </c>
      <c r="C46" s="43">
        <v>2018</v>
      </c>
      <c r="D46" s="45">
        <v>15</v>
      </c>
    </row>
    <row r="47" spans="1:4" ht="15" thickBot="1" x14ac:dyDescent="0.4">
      <c r="A47" s="44" t="s">
        <v>177</v>
      </c>
      <c r="B47" s="42" t="s">
        <v>181</v>
      </c>
      <c r="C47" s="43">
        <v>2018</v>
      </c>
      <c r="D47" s="45">
        <v>20</v>
      </c>
    </row>
    <row r="48" spans="1:4" ht="15" thickBot="1" x14ac:dyDescent="0.4">
      <c r="A48" s="44" t="s">
        <v>178</v>
      </c>
      <c r="B48" s="42" t="s">
        <v>181</v>
      </c>
      <c r="C48" s="43">
        <v>2018</v>
      </c>
      <c r="D48" s="45">
        <v>13</v>
      </c>
    </row>
    <row r="49" spans="1:4" ht="15" thickBot="1" x14ac:dyDescent="0.4">
      <c r="A49" s="44" t="s">
        <v>179</v>
      </c>
      <c r="B49" s="42" t="s">
        <v>181</v>
      </c>
      <c r="C49" s="43">
        <v>2018</v>
      </c>
      <c r="D49" s="45">
        <v>22</v>
      </c>
    </row>
    <row r="50" spans="1:4" ht="15" thickBot="1" x14ac:dyDescent="0.4">
      <c r="A50" s="44" t="s">
        <v>180</v>
      </c>
      <c r="B50" s="42" t="s">
        <v>181</v>
      </c>
      <c r="C50" s="43">
        <v>2018</v>
      </c>
      <c r="D50" s="45">
        <v>44</v>
      </c>
    </row>
    <row r="51" spans="1:4" ht="26.5" thickBot="1" x14ac:dyDescent="0.4">
      <c r="A51" s="44" t="s">
        <v>172</v>
      </c>
      <c r="B51" s="42" t="s">
        <v>182</v>
      </c>
      <c r="C51" s="43">
        <v>2020</v>
      </c>
      <c r="D51" s="45">
        <v>168</v>
      </c>
    </row>
    <row r="52" spans="1:4" ht="26.5" thickBot="1" x14ac:dyDescent="0.4">
      <c r="A52" s="44" t="s">
        <v>174</v>
      </c>
      <c r="B52" s="42" t="s">
        <v>182</v>
      </c>
      <c r="C52" s="43">
        <v>2020</v>
      </c>
      <c r="D52" s="45">
        <v>65</v>
      </c>
    </row>
    <row r="53" spans="1:4" ht="26.5" thickBot="1" x14ac:dyDescent="0.4">
      <c r="A53" s="44" t="s">
        <v>175</v>
      </c>
      <c r="B53" s="42" t="s">
        <v>182</v>
      </c>
      <c r="C53" s="43">
        <v>2020</v>
      </c>
      <c r="D53" s="45">
        <v>36</v>
      </c>
    </row>
    <row r="54" spans="1:4" ht="26.5" thickBot="1" x14ac:dyDescent="0.4">
      <c r="A54" s="44" t="s">
        <v>176</v>
      </c>
      <c r="B54" s="42" t="s">
        <v>182</v>
      </c>
      <c r="C54" s="43">
        <v>2020</v>
      </c>
      <c r="D54" s="45">
        <v>56</v>
      </c>
    </row>
    <row r="55" spans="1:4" ht="26.5" thickBot="1" x14ac:dyDescent="0.4">
      <c r="A55" s="44" t="s">
        <v>177</v>
      </c>
      <c r="B55" s="42" t="s">
        <v>182</v>
      </c>
      <c r="C55" s="43">
        <v>2020</v>
      </c>
      <c r="D55" s="45">
        <v>80</v>
      </c>
    </row>
    <row r="56" spans="1:4" ht="26.5" thickBot="1" x14ac:dyDescent="0.4">
      <c r="A56" s="44" t="s">
        <v>178</v>
      </c>
      <c r="B56" s="42" t="s">
        <v>182</v>
      </c>
      <c r="C56" s="43">
        <v>2020</v>
      </c>
      <c r="D56" s="45">
        <v>152</v>
      </c>
    </row>
    <row r="57" spans="1:4" ht="26.5" thickBot="1" x14ac:dyDescent="0.4">
      <c r="A57" s="44" t="s">
        <v>179</v>
      </c>
      <c r="B57" s="42" t="s">
        <v>182</v>
      </c>
      <c r="C57" s="43">
        <v>2020</v>
      </c>
      <c r="D57" s="45">
        <v>108</v>
      </c>
    </row>
    <row r="58" spans="1:4" ht="26.5" thickBot="1" x14ac:dyDescent="0.4">
      <c r="A58" s="44" t="s">
        <v>180</v>
      </c>
      <c r="B58" s="42" t="s">
        <v>182</v>
      </c>
      <c r="C58" s="43">
        <v>2020</v>
      </c>
      <c r="D58" s="45">
        <v>250</v>
      </c>
    </row>
    <row r="59" spans="1:4" ht="26.5" thickBot="1" x14ac:dyDescent="0.4">
      <c r="A59" s="44" t="s">
        <v>172</v>
      </c>
      <c r="B59" s="42" t="s">
        <v>182</v>
      </c>
      <c r="C59" s="43">
        <v>2019</v>
      </c>
      <c r="D59" s="45">
        <v>128</v>
      </c>
    </row>
    <row r="60" spans="1:4" ht="26.5" thickBot="1" x14ac:dyDescent="0.4">
      <c r="A60" s="44" t="s">
        <v>174</v>
      </c>
      <c r="B60" s="42" t="s">
        <v>182</v>
      </c>
      <c r="C60" s="43">
        <v>2019</v>
      </c>
      <c r="D60" s="45">
        <v>84</v>
      </c>
    </row>
    <row r="61" spans="1:4" ht="26.5" thickBot="1" x14ac:dyDescent="0.4">
      <c r="A61" s="44" t="s">
        <v>175</v>
      </c>
      <c r="B61" s="42" t="s">
        <v>182</v>
      </c>
      <c r="C61" s="43">
        <v>2019</v>
      </c>
      <c r="D61" s="45">
        <v>80</v>
      </c>
    </row>
    <row r="62" spans="1:4" ht="26.5" thickBot="1" x14ac:dyDescent="0.4">
      <c r="A62" s="44" t="s">
        <v>176</v>
      </c>
      <c r="B62" s="42" t="s">
        <v>182</v>
      </c>
      <c r="C62" s="43">
        <v>2019</v>
      </c>
      <c r="D62" s="45">
        <v>48</v>
      </c>
    </row>
    <row r="63" spans="1:4" ht="26.5" thickBot="1" x14ac:dyDescent="0.4">
      <c r="A63" s="44" t="s">
        <v>177</v>
      </c>
      <c r="B63" s="42" t="s">
        <v>182</v>
      </c>
      <c r="C63" s="43">
        <v>2019</v>
      </c>
      <c r="D63" s="45">
        <v>165</v>
      </c>
    </row>
    <row r="64" spans="1:4" ht="26.5" thickBot="1" x14ac:dyDescent="0.4">
      <c r="A64" s="44" t="s">
        <v>178</v>
      </c>
      <c r="B64" s="42" t="s">
        <v>182</v>
      </c>
      <c r="C64" s="43">
        <v>2019</v>
      </c>
      <c r="D64" s="45">
        <v>100</v>
      </c>
    </row>
    <row r="65" spans="1:4" ht="26.5" thickBot="1" x14ac:dyDescent="0.4">
      <c r="A65" s="44" t="s">
        <v>179</v>
      </c>
      <c r="B65" s="42" t="s">
        <v>182</v>
      </c>
      <c r="C65" s="43">
        <v>2019</v>
      </c>
      <c r="D65" s="45">
        <v>98</v>
      </c>
    </row>
    <row r="66" spans="1:4" ht="26.5" thickBot="1" x14ac:dyDescent="0.4">
      <c r="A66" s="44" t="s">
        <v>180</v>
      </c>
      <c r="B66" s="42" t="s">
        <v>182</v>
      </c>
      <c r="C66" s="43">
        <v>2019</v>
      </c>
      <c r="D66" s="45">
        <v>200</v>
      </c>
    </row>
    <row r="67" spans="1:4" ht="26.5" thickBot="1" x14ac:dyDescent="0.4">
      <c r="A67" s="44" t="s">
        <v>172</v>
      </c>
      <c r="B67" s="42" t="s">
        <v>182</v>
      </c>
      <c r="C67" s="43">
        <v>2018</v>
      </c>
      <c r="D67" s="45">
        <v>120</v>
      </c>
    </row>
    <row r="68" spans="1:4" ht="26.5" thickBot="1" x14ac:dyDescent="0.4">
      <c r="A68" s="44" t="s">
        <v>174</v>
      </c>
      <c r="B68" s="42" t="s">
        <v>182</v>
      </c>
      <c r="C68" s="43">
        <v>2018</v>
      </c>
      <c r="D68" s="45">
        <v>45</v>
      </c>
    </row>
    <row r="69" spans="1:4" ht="26.5" thickBot="1" x14ac:dyDescent="0.4">
      <c r="A69" s="44" t="s">
        <v>175</v>
      </c>
      <c r="B69" s="42" t="s">
        <v>182</v>
      </c>
      <c r="C69" s="43">
        <v>2018</v>
      </c>
      <c r="D69" s="45">
        <v>77</v>
      </c>
    </row>
    <row r="70" spans="1:4" ht="26.5" thickBot="1" x14ac:dyDescent="0.4">
      <c r="A70" s="44" t="s">
        <v>176</v>
      </c>
      <c r="B70" s="42" t="s">
        <v>182</v>
      </c>
      <c r="C70" s="43">
        <v>2018</v>
      </c>
      <c r="D70" s="45">
        <v>60</v>
      </c>
    </row>
    <row r="71" spans="1:4" ht="26.5" thickBot="1" x14ac:dyDescent="0.4">
      <c r="A71" s="44" t="s">
        <v>177</v>
      </c>
      <c r="B71" s="42" t="s">
        <v>182</v>
      </c>
      <c r="C71" s="43">
        <v>2018</v>
      </c>
      <c r="D71" s="45">
        <v>140</v>
      </c>
    </row>
    <row r="72" spans="1:4" ht="26.5" thickBot="1" x14ac:dyDescent="0.4">
      <c r="A72" s="44" t="s">
        <v>178</v>
      </c>
      <c r="B72" s="42" t="s">
        <v>182</v>
      </c>
      <c r="C72" s="43">
        <v>2018</v>
      </c>
      <c r="D72" s="45">
        <v>121</v>
      </c>
    </row>
    <row r="73" spans="1:4" ht="26.5" thickBot="1" x14ac:dyDescent="0.4">
      <c r="A73" s="44" t="s">
        <v>179</v>
      </c>
      <c r="B73" s="42" t="s">
        <v>182</v>
      </c>
      <c r="C73" s="43">
        <v>2018</v>
      </c>
      <c r="D73" s="45">
        <v>104</v>
      </c>
    </row>
    <row r="74" spans="1:4" ht="26.5" thickBot="1" x14ac:dyDescent="0.4">
      <c r="A74" s="49" t="s">
        <v>180</v>
      </c>
      <c r="B74" s="50" t="s">
        <v>182</v>
      </c>
      <c r="C74" s="51">
        <v>2018</v>
      </c>
      <c r="D74" s="52">
        <v>120</v>
      </c>
    </row>
    <row r="75" spans="1:4" ht="15" thickBot="1" x14ac:dyDescent="0.4">
      <c r="A75" s="42"/>
      <c r="B75" s="42"/>
      <c r="C75" s="42"/>
      <c r="D75" s="42"/>
    </row>
  </sheetData>
  <pageMargins left="0.7" right="0.7" top="0.75" bottom="0.75" header="0.3" footer="0.3"/>
  <pageSetup paperSize="9" orientation="portrait" r:id="rId3"/>
  <drawing r:id="rId4"/>
  <tableParts count="2">
    <tablePart r:id="rId5"/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861d21cc-bac8-473a-9e11-bd4934e3ceb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2955A54DABDE3C479D19992335FCCDCE" ma:contentTypeVersion="4" ma:contentTypeDescription="Створення нового документа." ma:contentTypeScope="" ma:versionID="17f16b9049d248e34b52ec9a128713c4">
  <xsd:schema xmlns:xsd="http://www.w3.org/2001/XMLSchema" xmlns:xs="http://www.w3.org/2001/XMLSchema" xmlns:p="http://schemas.microsoft.com/office/2006/metadata/properties" xmlns:ns2="861d21cc-bac8-473a-9e11-bd4934e3cebb" targetNamespace="http://schemas.microsoft.com/office/2006/metadata/properties" ma:root="true" ma:fieldsID="6c6c2b16dc6d7c55727432f4101b6879" ns2:_="">
    <xsd:import namespace="861d21cc-bac8-473a-9e11-bd4934e3cebb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1d21cc-bac8-473a-9e11-bd4934e3cebb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вмісту"/>
        <xsd:element ref="dc:title" minOccurs="0" maxOccurs="1" ma:index="4" ma:displayName="Заголовок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8C81C60-296B-4332-BAF2-60D5BDDDBBD2}">
  <ds:schemaRefs>
    <ds:schemaRef ds:uri="http://schemas.microsoft.com/office/2006/metadata/properties"/>
    <ds:schemaRef ds:uri="http://schemas.microsoft.com/office/infopath/2007/PartnerControls"/>
    <ds:schemaRef ds:uri="861d21cc-bac8-473a-9e11-bd4934e3cebb"/>
  </ds:schemaRefs>
</ds:datastoreItem>
</file>

<file path=customXml/itemProps2.xml><?xml version="1.0" encoding="utf-8"?>
<ds:datastoreItem xmlns:ds="http://schemas.openxmlformats.org/officeDocument/2006/customXml" ds:itemID="{C68D16B3-31A6-4155-AD4F-8CA36E45C84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07C7C31-F805-4990-A86D-05FE72EB15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61d21cc-bac8-473a-9e11-bd4934e3ce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Лепесткова</vt:lpstr>
      <vt:lpstr>Пропуски</vt:lpstr>
      <vt:lpstr>Пропуски Торнадо</vt:lpstr>
      <vt:lpstr>Біоритми</vt:lpstr>
      <vt:lpstr>план-факт</vt:lpstr>
      <vt:lpstr>Ганта графік виконання проекту</vt:lpstr>
      <vt:lpstr>Дві осі</vt:lpstr>
      <vt:lpstr>Поверхня</vt:lpstr>
      <vt:lpstr>Інтерактивна діаграма</vt:lpstr>
      <vt:lpstr>Аркуш4</vt:lpstr>
      <vt:lpstr>маска</vt:lpstr>
      <vt:lpstr>водоспад</vt:lpstr>
      <vt:lpstr>графік з картою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KOLOMIIETS VADYM</cp:lastModifiedBy>
  <dcterms:created xsi:type="dcterms:W3CDTF">2018-11-01T20:20:55Z</dcterms:created>
  <dcterms:modified xsi:type="dcterms:W3CDTF">2023-11-15T07:29:18Z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0x0101002955A54DABDE3C479D19992335FCCDCE</vt:lpwstr>
  </property>
</Properties>
</file>