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dym\OneDrive\Рабочий стол\"/>
    </mc:Choice>
  </mc:AlternateContent>
  <xr:revisionPtr revIDLastSave="0" documentId="13_ncr:1_{DF46CE42-B502-43C1-8A12-717D7A359AE3}" xr6:coauthVersionLast="47" xr6:coauthVersionMax="47" xr10:uidLastSave="{00000000-0000-0000-0000-000000000000}"/>
  <bookViews>
    <workbookView xWindow="-110" yWindow="-110" windowWidth="19420" windowHeight="11500" tabRatio="925" activeTab="13" xr2:uid="{00000000-000D-0000-FFFF-FFFF00000000}"/>
  </bookViews>
  <sheets>
    <sheet name="2ЕСЛИ_І" sheetId="13" r:id="rId1"/>
    <sheet name="2ВПР" sheetId="9" r:id="rId2"/>
    <sheet name="2ЕСЛИ_ІІ" sheetId="14" r:id="rId3"/>
    <sheet name="2ГПР" sheetId="12" r:id="rId4"/>
    <sheet name="2ПРОСМОТР" sheetId="19" r:id="rId5"/>
    <sheet name="1" sheetId="20" r:id="rId6"/>
    <sheet name="2" sheetId="21" r:id="rId7"/>
    <sheet name="3" sheetId="22" r:id="rId8"/>
    <sheet name="4" sheetId="23" r:id="rId9"/>
    <sheet name="5" sheetId="24" r:id="rId10"/>
    <sheet name="6" sheetId="25" r:id="rId11"/>
    <sheet name="7" sheetId="26" r:id="rId12"/>
    <sheet name="8" sheetId="27" r:id="rId13"/>
    <sheet name="9" sheetId="2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4" l="1"/>
  <c r="D7" i="24"/>
  <c r="D8" i="24"/>
  <c r="D9" i="24"/>
  <c r="I2" i="28"/>
  <c r="H3" i="28"/>
  <c r="H4" i="28"/>
  <c r="H5" i="28"/>
  <c r="H6" i="28"/>
  <c r="H7" i="28"/>
  <c r="H8" i="28"/>
  <c r="H9" i="28"/>
  <c r="H10" i="28"/>
  <c r="H11" i="28"/>
  <c r="H2" i="28"/>
  <c r="E3" i="28"/>
  <c r="E4" i="28"/>
  <c r="E5" i="28"/>
  <c r="E6" i="28"/>
  <c r="E7" i="28"/>
  <c r="E8" i="28"/>
  <c r="E9" i="28"/>
  <c r="E10" i="28"/>
  <c r="E11" i="28"/>
  <c r="E2" i="28"/>
  <c r="F11" i="28"/>
  <c r="F3" i="28"/>
  <c r="F4" i="28"/>
  <c r="F5" i="28"/>
  <c r="F6" i="28"/>
  <c r="F7" i="28"/>
  <c r="F8" i="28"/>
  <c r="F9" i="28"/>
  <c r="F10" i="28"/>
  <c r="F2" i="28"/>
  <c r="C4" i="27"/>
  <c r="D6" i="25"/>
  <c r="D5" i="24"/>
  <c r="H6" i="23"/>
  <c r="C23" i="23"/>
  <c r="D23" i="23" s="1"/>
  <c r="C22" i="23"/>
  <c r="D22" i="23" s="1"/>
  <c r="C21" i="23"/>
  <c r="D21" i="23" s="1"/>
  <c r="C20" i="23"/>
  <c r="D20" i="23" s="1"/>
  <c r="C19" i="23"/>
  <c r="D19" i="23" s="1"/>
  <c r="C18" i="23"/>
  <c r="D18" i="23" s="1"/>
  <c r="C17" i="23"/>
  <c r="D17" i="23" s="1"/>
  <c r="C16" i="23"/>
  <c r="D16" i="23" s="1"/>
  <c r="C15" i="23"/>
  <c r="D15" i="23" s="1"/>
  <c r="C14" i="23"/>
  <c r="D14" i="23" s="1"/>
  <c r="C13" i="23"/>
  <c r="D13" i="23" s="1"/>
  <c r="C12" i="23"/>
  <c r="D12" i="23" s="1"/>
  <c r="C11" i="23"/>
  <c r="D11" i="23" s="1"/>
  <c r="C10" i="23"/>
  <c r="D10" i="23" s="1"/>
  <c r="C9" i="23"/>
  <c r="D9" i="23" s="1"/>
  <c r="D8" i="23"/>
  <c r="C8" i="23"/>
  <c r="C7" i="23"/>
  <c r="D7" i="23" s="1"/>
  <c r="C6" i="23"/>
  <c r="F10" i="22"/>
  <c r="D10" i="22"/>
  <c r="F9" i="22"/>
  <c r="D9" i="22"/>
  <c r="F8" i="22"/>
  <c r="D8" i="22"/>
  <c r="G7" i="22"/>
  <c r="F7" i="22"/>
  <c r="D7" i="22"/>
  <c r="B3" i="21"/>
  <c r="B4" i="21"/>
  <c r="B5" i="21"/>
  <c r="B2" i="21"/>
  <c r="C5" i="20"/>
  <c r="C4" i="20"/>
  <c r="C3" i="20"/>
  <c r="D6" i="23" l="1"/>
  <c r="F6" i="23" s="1"/>
  <c r="E6" i="23"/>
  <c r="G6" i="23"/>
  <c r="H7" i="22"/>
  <c r="I12" i="19" l="1"/>
  <c r="I11" i="19"/>
  <c r="F6" i="9"/>
  <c r="I3" i="19"/>
  <c r="I4" i="19"/>
  <c r="I5" i="19"/>
  <c r="I6" i="19"/>
  <c r="I7" i="19"/>
  <c r="I8" i="19"/>
  <c r="I9" i="19"/>
  <c r="I10" i="19"/>
  <c r="I13" i="19"/>
  <c r="I14" i="19"/>
  <c r="I15" i="19"/>
  <c r="I16" i="19"/>
  <c r="I2" i="19"/>
  <c r="H2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2" i="19"/>
  <c r="F2" i="9"/>
  <c r="H2" i="9" s="1"/>
  <c r="I16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2" i="12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2" i="14"/>
  <c r="I2" i="13"/>
  <c r="F2" i="13" l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2" i="9"/>
  <c r="F14" i="9" l="1"/>
  <c r="H14" i="9" s="1"/>
  <c r="F7" i="9"/>
  <c r="H7" i="9" s="1"/>
  <c r="F3" i="9"/>
  <c r="F4" i="9"/>
  <c r="F5" i="9"/>
  <c r="H5" i="9" s="1"/>
  <c r="H6" i="9"/>
  <c r="F8" i="9"/>
  <c r="H8" i="9" s="1"/>
  <c r="F9" i="9"/>
  <c r="H9" i="9" s="1"/>
  <c r="F10" i="9"/>
  <c r="H10" i="9" s="1"/>
  <c r="F11" i="9"/>
  <c r="F12" i="9"/>
  <c r="F13" i="9"/>
  <c r="F15" i="9"/>
  <c r="F16" i="9"/>
  <c r="H12" i="9"/>
  <c r="H4" i="9"/>
  <c r="H13" i="9"/>
  <c r="H15" i="9"/>
  <c r="H16" i="9"/>
  <c r="H3" i="9"/>
  <c r="H11" i="9"/>
  <c r="H4" i="13"/>
  <c r="I7" i="13" l="1"/>
  <c r="I3" i="13"/>
  <c r="I4" i="13"/>
  <c r="I5" i="13"/>
  <c r="I6" i="13"/>
  <c r="I8" i="13"/>
  <c r="I9" i="13"/>
  <c r="I10" i="13"/>
  <c r="I11" i="13"/>
  <c r="I12" i="13"/>
  <c r="I13" i="13"/>
  <c r="I14" i="13"/>
  <c r="I15" i="13"/>
  <c r="I16" i="13"/>
  <c r="H16" i="13"/>
  <c r="H3" i="13"/>
  <c r="H5" i="13"/>
  <c r="H6" i="13"/>
  <c r="H7" i="13"/>
  <c r="H8" i="13"/>
  <c r="H9" i="13"/>
  <c r="H10" i="13"/>
  <c r="H11" i="13"/>
  <c r="H12" i="13"/>
  <c r="H13" i="13"/>
  <c r="H14" i="13"/>
  <c r="H15" i="13"/>
  <c r="H2" i="13"/>
  <c r="F16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</calcChain>
</file>

<file path=xl/sharedStrings.xml><?xml version="1.0" encoding="utf-8"?>
<sst xmlns="http://schemas.openxmlformats.org/spreadsheetml/2006/main" count="335" uniqueCount="80">
  <si>
    <t>№ п/п</t>
  </si>
  <si>
    <t>Курс валюти</t>
  </si>
  <si>
    <t>Назва АВТО</t>
  </si>
  <si>
    <t>Відстань в км.</t>
  </si>
  <si>
    <t>Витрати матеріальні в грн.</t>
  </si>
  <si>
    <t>Витрати матеріальні в валюті.</t>
  </si>
  <si>
    <t>Назва валюти</t>
  </si>
  <si>
    <t>Заз</t>
  </si>
  <si>
    <t>Ваз-21093</t>
  </si>
  <si>
    <t>Ваз-2106</t>
  </si>
  <si>
    <t>Ваз-2105</t>
  </si>
  <si>
    <t>Газ-3110</t>
  </si>
  <si>
    <t>BMW</t>
  </si>
  <si>
    <t>VW-Golf</t>
  </si>
  <si>
    <t>VW-Bora</t>
  </si>
  <si>
    <t>Ваз-2110</t>
  </si>
  <si>
    <t>Ваз-21115</t>
  </si>
  <si>
    <t>Mersedes</t>
  </si>
  <si>
    <t>Volvo</t>
  </si>
  <si>
    <t>Opel</t>
  </si>
  <si>
    <t>Ford</t>
  </si>
  <si>
    <t>Fiat</t>
  </si>
  <si>
    <t>Курс обміну валюти</t>
  </si>
  <si>
    <t>Категорія валюти</t>
  </si>
  <si>
    <t>Російський рубль</t>
  </si>
  <si>
    <t xml:space="preserve"> Долар  USA</t>
  </si>
  <si>
    <t>Англ. фунт</t>
  </si>
  <si>
    <t>EURO</t>
  </si>
  <si>
    <t>Витрати бензину на 100км.</t>
  </si>
  <si>
    <t xml:space="preserve">Ціна за </t>
  </si>
  <si>
    <t>за 1л бензину</t>
  </si>
  <si>
    <t>за 1л дизпалива</t>
  </si>
  <si>
    <t>Вид палива</t>
  </si>
  <si>
    <t>бензин</t>
  </si>
  <si>
    <t>дизпаливо</t>
  </si>
  <si>
    <t>газ</t>
  </si>
  <si>
    <r>
      <t>за 1 дм</t>
    </r>
    <r>
      <rPr>
        <vertAlign val="superscript"/>
        <sz val="14"/>
        <rFont val="Arial Cyr"/>
        <charset val="204"/>
      </rPr>
      <t>3</t>
    </r>
    <r>
      <rPr>
        <sz val="14"/>
        <rFont val="Arial Cyr"/>
        <charset val="204"/>
      </rPr>
      <t xml:space="preserve"> газу</t>
    </r>
  </si>
  <si>
    <t>X</t>
  </si>
  <si>
    <t>Y</t>
  </si>
  <si>
    <t>F</t>
  </si>
  <si>
    <t>Чи остача =0?</t>
  </si>
  <si>
    <t>Введені числа</t>
  </si>
  <si>
    <t>Числа в квадраті</t>
  </si>
  <si>
    <t>Сума додатніх</t>
  </si>
  <si>
    <t>Кратні 10</t>
  </si>
  <si>
    <t>x</t>
  </si>
  <si>
    <t>y</t>
  </si>
  <si>
    <t>Більші за С.А</t>
  </si>
  <si>
    <t>Більше 0</t>
  </si>
  <si>
    <t>Сума більших за середнє</t>
  </si>
  <si>
    <t>Max</t>
  </si>
  <si>
    <t>Сер. Ариф</t>
  </si>
  <si>
    <t>Випадкові числа</t>
  </si>
  <si>
    <t>НОД</t>
  </si>
  <si>
    <t>НОК</t>
  </si>
  <si>
    <t>З десяткової системи в двійкову</t>
  </si>
  <si>
    <t>Назва прикраси</t>
  </si>
  <si>
    <t>Вага прикраси</t>
  </si>
  <si>
    <t>Категорія матеріалу</t>
  </si>
  <si>
    <t>Назва матеріалу</t>
  </si>
  <si>
    <t>Ціна в грн</t>
  </si>
  <si>
    <t>Ціна у валюті</t>
  </si>
  <si>
    <t>Сума в грн для прикрас із золота</t>
  </si>
  <si>
    <t xml:space="preserve">Каблучка </t>
  </si>
  <si>
    <t>євро</t>
  </si>
  <si>
    <t>Серіжки</t>
  </si>
  <si>
    <t>доллар</t>
  </si>
  <si>
    <t>Ланцюжок</t>
  </si>
  <si>
    <t>Злота</t>
  </si>
  <si>
    <t>Кулон</t>
  </si>
  <si>
    <t>Каблучка</t>
  </si>
  <si>
    <t>Ціна за 1 гр.</t>
  </si>
  <si>
    <t xml:space="preserve">Золото </t>
  </si>
  <si>
    <t>zlota</t>
  </si>
  <si>
    <t>Платина</t>
  </si>
  <si>
    <t>$</t>
  </si>
  <si>
    <t>Срібло</t>
  </si>
  <si>
    <t>€</t>
  </si>
  <si>
    <t>Бронза</t>
  </si>
  <si>
    <t>Мідь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</si>
</sst>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[$грн.-422]"/>
    <numFmt numFmtId="165" formatCode="#,##0.00\ &quot;₴&quot;"/>
    <numFmt numFmtId="166" formatCode="0&quot;.&quot;"/>
    <numFmt numFmtId="167" formatCode="##.##&quot; гр.&quot;"/>
    <numFmt numFmtId="168" formatCode="#,###.##&quot; грн.&quot;"/>
    <numFmt numFmtId="169" formatCode="#,###.##"/>
  </numFmts>
  <fonts count="15" x14ac:knownFonts="1">
    <font>
      <sz val="10"/>
      <name val="Arial Cyr"/>
      <charset val="204"/>
    </font>
    <font>
      <b/>
      <sz val="12"/>
      <name val="Arial Cyr"/>
      <charset val="204"/>
    </font>
    <font>
      <b/>
      <sz val="18"/>
      <name val="Arial Cyr"/>
      <charset val="204"/>
    </font>
    <font>
      <sz val="12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  <font>
      <vertAlign val="superscript"/>
      <sz val="14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9F8BA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4">
    <xf numFmtId="0" fontId="0" fillId="0" borderId="0" xfId="0"/>
    <xf numFmtId="0" fontId="3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4" fillId="0" borderId="22" xfId="0" applyFont="1" applyBorder="1"/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4" fillId="0" borderId="0" xfId="0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/>
    </xf>
    <xf numFmtId="0" fontId="0" fillId="0" borderId="1" xfId="0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7" xfId="0" applyBorder="1"/>
    <xf numFmtId="0" fontId="8" fillId="0" borderId="0" xfId="1"/>
    <xf numFmtId="0" fontId="8" fillId="0" borderId="0" xfId="1" applyBorder="1"/>
    <xf numFmtId="0" fontId="8" fillId="0" borderId="1" xfId="1" applyBorder="1"/>
    <xf numFmtId="0" fontId="8" fillId="0" borderId="10" xfId="1" applyBorder="1"/>
    <xf numFmtId="0" fontId="8" fillId="0" borderId="11" xfId="1" applyBorder="1"/>
    <xf numFmtId="0" fontId="8" fillId="0" borderId="12" xfId="1" applyBorder="1"/>
    <xf numFmtId="0" fontId="8" fillId="0" borderId="2" xfId="1" applyBorder="1"/>
    <xf numFmtId="0" fontId="8" fillId="0" borderId="3" xfId="1" applyBorder="1"/>
    <xf numFmtId="0" fontId="8" fillId="0" borderId="4" xfId="1" applyBorder="1"/>
    <xf numFmtId="0" fontId="8" fillId="0" borderId="5" xfId="1" applyBorder="1"/>
    <xf numFmtId="0" fontId="8" fillId="0" borderId="6" xfId="1" applyBorder="1"/>
    <xf numFmtId="0" fontId="8" fillId="0" borderId="28" xfId="1" applyBorder="1"/>
    <xf numFmtId="0" fontId="8" fillId="0" borderId="13" xfId="1" applyBorder="1"/>
    <xf numFmtId="0" fontId="8" fillId="0" borderId="14" xfId="1" applyBorder="1"/>
    <xf numFmtId="0" fontId="8" fillId="0" borderId="15" xfId="1" applyBorder="1"/>
    <xf numFmtId="0" fontId="8" fillId="0" borderId="8" xfId="1" applyBorder="1"/>
    <xf numFmtId="0" fontId="8" fillId="0" borderId="0" xfId="1" applyBorder="1" applyAlignment="1">
      <alignment horizontal="center"/>
    </xf>
    <xf numFmtId="0" fontId="9" fillId="0" borderId="26" xfId="1" applyFont="1" applyBorder="1" applyAlignment="1">
      <alignment horizontal="center" vertical="center"/>
    </xf>
    <xf numFmtId="0" fontId="9" fillId="0" borderId="26" xfId="1" applyFont="1" applyBorder="1"/>
    <xf numFmtId="0" fontId="9" fillId="0" borderId="26" xfId="1" applyFont="1" applyBorder="1" applyAlignment="1">
      <alignment horizontal="center"/>
    </xf>
    <xf numFmtId="0" fontId="9" fillId="0" borderId="0" xfId="1" applyFont="1"/>
    <xf numFmtId="0" fontId="8" fillId="0" borderId="1" xfId="1" applyBorder="1" applyAlignment="1">
      <alignment horizontal="center" vertical="center"/>
    </xf>
    <xf numFmtId="0" fontId="8" fillId="0" borderId="19" xfId="1" applyBorder="1" applyAlignment="1">
      <alignment horizontal="center" vertical="center"/>
    </xf>
    <xf numFmtId="0" fontId="10" fillId="0" borderId="0" xfId="1" applyFont="1"/>
    <xf numFmtId="0" fontId="10" fillId="0" borderId="26" xfId="1" applyFont="1" applyBorder="1"/>
    <xf numFmtId="0" fontId="11" fillId="0" borderId="29" xfId="1" applyFont="1" applyBorder="1"/>
    <xf numFmtId="0" fontId="11" fillId="0" borderId="30" xfId="1" applyFont="1" applyBorder="1"/>
    <xf numFmtId="166" fontId="12" fillId="3" borderId="13" xfId="1" applyNumberFormat="1" applyFont="1" applyFill="1" applyBorder="1" applyAlignment="1">
      <alignment horizontal="center" vertical="center" wrapText="1"/>
    </xf>
    <xf numFmtId="0" fontId="12" fillId="3" borderId="14" xfId="1" applyFont="1" applyFill="1" applyBorder="1" applyAlignment="1">
      <alignment horizontal="center" vertical="center" wrapText="1"/>
    </xf>
    <xf numFmtId="0" fontId="12" fillId="3" borderId="15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8" fillId="0" borderId="7" xfId="1" applyBorder="1" applyAlignment="1">
      <alignment horizontal="center" vertical="center"/>
    </xf>
    <xf numFmtId="167" fontId="8" fillId="0" borderId="8" xfId="1" applyNumberFormat="1" applyBorder="1"/>
    <xf numFmtId="0" fontId="8" fillId="0" borderId="8" xfId="1" applyBorder="1" applyAlignment="1">
      <alignment horizontal="center" vertical="center"/>
    </xf>
    <xf numFmtId="168" fontId="8" fillId="0" borderId="1" xfId="1" applyNumberFormat="1" applyBorder="1"/>
    <xf numFmtId="169" fontId="8" fillId="0" borderId="9" xfId="1" applyNumberFormat="1" applyBorder="1"/>
    <xf numFmtId="0" fontId="8" fillId="0" borderId="2" xfId="1" applyBorder="1" applyAlignment="1">
      <alignment horizontal="center" vertical="center"/>
    </xf>
    <xf numFmtId="167" fontId="8" fillId="0" borderId="1" xfId="1" applyNumberFormat="1" applyBorder="1"/>
    <xf numFmtId="0" fontId="8" fillId="0" borderId="4" xfId="1" applyBorder="1" applyAlignment="1">
      <alignment horizontal="center" vertical="center"/>
    </xf>
    <xf numFmtId="167" fontId="8" fillId="0" borderId="5" xfId="1" applyNumberFormat="1" applyBorder="1"/>
    <xf numFmtId="0" fontId="8" fillId="0" borderId="5" xfId="1" applyBorder="1" applyAlignment="1">
      <alignment horizontal="center" vertical="center"/>
    </xf>
    <xf numFmtId="166" fontId="8" fillId="0" borderId="0" xfId="1" applyNumberFormat="1"/>
    <xf numFmtId="166" fontId="12" fillId="3" borderId="10" xfId="1" applyNumberFormat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8" fillId="0" borderId="2" xfId="1" applyBorder="1" applyAlignment="1">
      <alignment horizontal="right" vertical="center"/>
    </xf>
    <xf numFmtId="168" fontId="8" fillId="0" borderId="3" xfId="1" applyNumberFormat="1" applyBorder="1"/>
    <xf numFmtId="0" fontId="13" fillId="0" borderId="1" xfId="1" applyFont="1" applyBorder="1"/>
    <xf numFmtId="0" fontId="14" fillId="0" borderId="5" xfId="1" applyFont="1" applyBorder="1"/>
    <xf numFmtId="168" fontId="8" fillId="0" borderId="6" xfId="1" applyNumberFormat="1" applyBorder="1"/>
    <xf numFmtId="0" fontId="8" fillId="0" borderId="4" xfId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8" fillId="0" borderId="31" xfId="1" applyBorder="1"/>
    <xf numFmtId="0" fontId="9" fillId="0" borderId="13" xfId="1" applyFont="1" applyBorder="1"/>
    <xf numFmtId="0" fontId="9" fillId="0" borderId="14" xfId="1" applyFont="1" applyBorder="1"/>
    <xf numFmtId="0" fontId="9" fillId="0" borderId="15" xfId="1" applyFont="1" applyBorder="1"/>
  </cellXfs>
  <cellStyles count="2">
    <cellStyle name="Обычный" xfId="0" builtinId="0"/>
    <cellStyle name="Обычный 2" xfId="1" xr:uid="{869ED689-0859-452A-929E-DEDECF6FC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4"/>
  </sheetPr>
  <dimension ref="A1:I23"/>
  <sheetViews>
    <sheetView zoomScale="75" workbookViewId="0">
      <selection activeCell="G29" sqref="G29"/>
    </sheetView>
  </sheetViews>
  <sheetFormatPr defaultRowHeight="12.5" x14ac:dyDescent="0.25"/>
  <cols>
    <col min="1" max="1" width="4.6328125" customWidth="1"/>
    <col min="2" max="2" width="16.08984375" customWidth="1"/>
    <col min="3" max="3" width="21" customWidth="1"/>
    <col min="4" max="4" width="15.6328125" customWidth="1"/>
    <col min="5" max="5" width="13.453125" customWidth="1"/>
    <col min="6" max="6" width="18.6328125" customWidth="1"/>
    <col min="7" max="7" width="22.6328125" customWidth="1"/>
    <col min="8" max="8" width="15.90625" customWidth="1"/>
    <col min="9" max="9" width="20.90625" customWidth="1"/>
  </cols>
  <sheetData>
    <row r="1" spans="1:9" ht="46.5" customHeight="1" thickBot="1" x14ac:dyDescent="0.3">
      <c r="A1" s="25" t="s">
        <v>0</v>
      </c>
      <c r="B1" s="26" t="s">
        <v>2</v>
      </c>
      <c r="C1" s="26" t="s">
        <v>28</v>
      </c>
      <c r="D1" s="26" t="s">
        <v>3</v>
      </c>
      <c r="E1" s="26" t="s">
        <v>23</v>
      </c>
      <c r="F1" s="26" t="s">
        <v>4</v>
      </c>
      <c r="G1" s="26" t="s">
        <v>32</v>
      </c>
      <c r="H1" s="26" t="s">
        <v>5</v>
      </c>
      <c r="I1" s="26" t="s">
        <v>6</v>
      </c>
    </row>
    <row r="2" spans="1:9" ht="15.5" x14ac:dyDescent="0.35">
      <c r="A2" s="1">
        <v>1</v>
      </c>
      <c r="B2" s="2" t="s">
        <v>7</v>
      </c>
      <c r="C2" s="3">
        <v>4.5</v>
      </c>
      <c r="D2" s="4">
        <v>12</v>
      </c>
      <c r="E2" s="5">
        <v>1</v>
      </c>
      <c r="F2" s="27">
        <f>IF(G2=$F$20,$F$22,IF(G2=$G$20,$G$22,$H$22))*C2/100*D2</f>
        <v>5.319</v>
      </c>
      <c r="G2" s="27" t="s">
        <v>33</v>
      </c>
      <c r="H2" s="28">
        <f>F2/IF(E2=$B$20,$D$20,IF(E2=$B$21,$D$21,IF(E2=$B$22,$D$22,$D$23)))</f>
        <v>0.53890577507598791</v>
      </c>
      <c r="I2" s="6" t="str">
        <f>IF(E2=$B$20,$C$20,IF(E2=$B$21,$C$21,IF(E2=$B$22,$C$22,$C$23)))</f>
        <v xml:space="preserve"> Долар  USA</v>
      </c>
    </row>
    <row r="3" spans="1:9" ht="15.5" x14ac:dyDescent="0.35">
      <c r="A3" s="7">
        <v>2</v>
      </c>
      <c r="B3" s="8" t="s">
        <v>8</v>
      </c>
      <c r="C3" s="9">
        <v>5.68</v>
      </c>
      <c r="D3" s="10">
        <v>125.54</v>
      </c>
      <c r="E3" s="11">
        <v>2</v>
      </c>
      <c r="F3" s="27">
        <f t="shared" ref="F3:F15" si="0">IF(G3=$F$20,$F$22,IF(G3=$G$20,$G$22,$H$22))*C3/100*D3</f>
        <v>37.792561599999999</v>
      </c>
      <c r="G3" s="29" t="s">
        <v>35</v>
      </c>
      <c r="H3" s="28">
        <f t="shared" ref="H3:H15" si="1">F3/IF(E3=$B$20,$D$20,IF(E3=$B$21,$D$21,IF(E3=$B$22,$D$22,$D$23)))</f>
        <v>2.5956429670329668</v>
      </c>
      <c r="I3" s="6" t="str">
        <f t="shared" ref="I3:I16" si="2">IF(E3=$B$20,$C$20,IF(E3=$B$21,$C$21,IF(E3=$B$22,$C$22,$C$23)))</f>
        <v>Англ. фунт</v>
      </c>
    </row>
    <row r="4" spans="1:9" ht="15.5" x14ac:dyDescent="0.35">
      <c r="A4" s="7">
        <v>3</v>
      </c>
      <c r="B4" s="8" t="s">
        <v>9</v>
      </c>
      <c r="C4" s="9">
        <v>7.89</v>
      </c>
      <c r="D4" s="10">
        <v>1254.6500000000001</v>
      </c>
      <c r="E4" s="11">
        <v>4</v>
      </c>
      <c r="F4" s="27">
        <f t="shared" si="0"/>
        <v>881.02777650000007</v>
      </c>
      <c r="G4" s="29" t="s">
        <v>34</v>
      </c>
      <c r="H4" s="28">
        <f>F4/IF(E4=$B$20,$D$20,IF(E4=$B$21,$D$21,IF(E4=$B$22,$D$22,$D$23)))</f>
        <v>5182.5163323529414</v>
      </c>
      <c r="I4" s="6" t="str">
        <f t="shared" si="2"/>
        <v>Російський рубль</v>
      </c>
    </row>
    <row r="5" spans="1:9" ht="15.5" x14ac:dyDescent="0.35">
      <c r="A5" s="7">
        <v>4</v>
      </c>
      <c r="B5" s="8" t="s">
        <v>10</v>
      </c>
      <c r="C5" s="9">
        <v>7.65</v>
      </c>
      <c r="D5" s="10">
        <v>65.540000000000006</v>
      </c>
      <c r="E5" s="11">
        <v>2</v>
      </c>
      <c r="F5" s="27">
        <f t="shared" si="0"/>
        <v>49.386028500000009</v>
      </c>
      <c r="G5" s="29" t="s">
        <v>33</v>
      </c>
      <c r="H5" s="28">
        <f t="shared" si="1"/>
        <v>3.3918975618131872</v>
      </c>
      <c r="I5" s="6" t="str">
        <f t="shared" si="2"/>
        <v>Англ. фунт</v>
      </c>
    </row>
    <row r="6" spans="1:9" ht="15.5" x14ac:dyDescent="0.35">
      <c r="A6" s="1">
        <v>5</v>
      </c>
      <c r="B6" s="8" t="s">
        <v>11</v>
      </c>
      <c r="C6" s="9">
        <v>12.9</v>
      </c>
      <c r="D6" s="10">
        <v>63</v>
      </c>
      <c r="E6" s="11">
        <v>1</v>
      </c>
      <c r="F6" s="27">
        <f t="shared" si="0"/>
        <v>43.073100000000004</v>
      </c>
      <c r="G6" s="29" t="s">
        <v>35</v>
      </c>
      <c r="H6" s="28">
        <f t="shared" si="1"/>
        <v>4.3640425531914904</v>
      </c>
      <c r="I6" s="6" t="str">
        <f t="shared" si="2"/>
        <v xml:space="preserve"> Долар  USA</v>
      </c>
    </row>
    <row r="7" spans="1:9" ht="15.5" x14ac:dyDescent="0.35">
      <c r="A7" s="7">
        <v>6</v>
      </c>
      <c r="B7" s="8" t="s">
        <v>12</v>
      </c>
      <c r="C7" s="9">
        <v>15.48</v>
      </c>
      <c r="D7" s="10">
        <v>234</v>
      </c>
      <c r="E7" s="11">
        <v>4</v>
      </c>
      <c r="F7" s="27">
        <f t="shared" si="0"/>
        <v>191.98295999999999</v>
      </c>
      <c r="G7" s="29" t="s">
        <v>35</v>
      </c>
      <c r="H7" s="28">
        <f t="shared" si="1"/>
        <v>1129.3115294117645</v>
      </c>
      <c r="I7" s="6" t="str">
        <f>IF(E7=$B$20,$C$20,IF(E7=$B$21,$C$21,IF(E7=$B$22,$C$22,$C$23)))</f>
        <v>Російський рубль</v>
      </c>
    </row>
    <row r="8" spans="1:9" ht="15.5" x14ac:dyDescent="0.35">
      <c r="A8" s="7">
        <v>7</v>
      </c>
      <c r="B8" s="8" t="s">
        <v>13</v>
      </c>
      <c r="C8" s="9">
        <v>4.5</v>
      </c>
      <c r="D8" s="10">
        <v>500</v>
      </c>
      <c r="E8" s="11">
        <v>3</v>
      </c>
      <c r="F8" s="27">
        <f t="shared" si="0"/>
        <v>200.25</v>
      </c>
      <c r="G8" s="29" t="s">
        <v>34</v>
      </c>
      <c r="H8" s="28">
        <f t="shared" si="1"/>
        <v>19.126074498567334</v>
      </c>
      <c r="I8" s="6" t="str">
        <f t="shared" si="2"/>
        <v>EURO</v>
      </c>
    </row>
    <row r="9" spans="1:9" ht="15.5" x14ac:dyDescent="0.35">
      <c r="A9" s="7">
        <v>8</v>
      </c>
      <c r="B9" s="8" t="s">
        <v>14</v>
      </c>
      <c r="C9" s="9">
        <v>5.6</v>
      </c>
      <c r="D9" s="10">
        <v>1654</v>
      </c>
      <c r="E9" s="11">
        <v>2</v>
      </c>
      <c r="F9" s="27">
        <f t="shared" si="0"/>
        <v>912.34640000000002</v>
      </c>
      <c r="G9" s="29" t="s">
        <v>33</v>
      </c>
      <c r="H9" s="28">
        <f t="shared" si="1"/>
        <v>62.661153846153844</v>
      </c>
      <c r="I9" s="6" t="str">
        <f t="shared" si="2"/>
        <v>Англ. фунт</v>
      </c>
    </row>
    <row r="10" spans="1:9" ht="15.5" x14ac:dyDescent="0.35">
      <c r="A10" s="1">
        <v>9</v>
      </c>
      <c r="B10" s="8" t="s">
        <v>15</v>
      </c>
      <c r="C10" s="9">
        <v>5.64</v>
      </c>
      <c r="D10" s="10">
        <v>3540</v>
      </c>
      <c r="E10" s="11">
        <v>4</v>
      </c>
      <c r="F10" s="27">
        <f t="shared" si="0"/>
        <v>1966.6115999999997</v>
      </c>
      <c r="G10" s="29" t="s">
        <v>33</v>
      </c>
      <c r="H10" s="28">
        <f t="shared" si="1"/>
        <v>11568.303529411762</v>
      </c>
      <c r="I10" s="6" t="str">
        <f t="shared" si="2"/>
        <v>Російський рубль</v>
      </c>
    </row>
    <row r="11" spans="1:9" ht="15.5" x14ac:dyDescent="0.35">
      <c r="A11" s="7">
        <v>10</v>
      </c>
      <c r="B11" s="8" t="s">
        <v>16</v>
      </c>
      <c r="C11" s="9">
        <v>4.87</v>
      </c>
      <c r="D11" s="10">
        <v>20</v>
      </c>
      <c r="E11" s="11">
        <v>2</v>
      </c>
      <c r="F11" s="27">
        <f t="shared" si="0"/>
        <v>5.1622000000000003</v>
      </c>
      <c r="G11" s="29" t="s">
        <v>35</v>
      </c>
      <c r="H11" s="28">
        <f t="shared" si="1"/>
        <v>0.35454670329670329</v>
      </c>
      <c r="I11" s="6" t="str">
        <f t="shared" si="2"/>
        <v>Англ. фунт</v>
      </c>
    </row>
    <row r="12" spans="1:9" ht="15.5" x14ac:dyDescent="0.35">
      <c r="A12" s="7">
        <v>11</v>
      </c>
      <c r="B12" s="8" t="s">
        <v>17</v>
      </c>
      <c r="C12" s="9">
        <v>21.65</v>
      </c>
      <c r="D12" s="10">
        <v>4</v>
      </c>
      <c r="E12" s="11">
        <v>1</v>
      </c>
      <c r="F12" s="27">
        <f t="shared" si="0"/>
        <v>7.7073999999999998</v>
      </c>
      <c r="G12" s="29" t="s">
        <v>34</v>
      </c>
      <c r="H12" s="28">
        <f t="shared" si="1"/>
        <v>0.78089159067882474</v>
      </c>
      <c r="I12" s="6" t="str">
        <f t="shared" si="2"/>
        <v xml:space="preserve"> Долар  USA</v>
      </c>
    </row>
    <row r="13" spans="1:9" ht="15.5" x14ac:dyDescent="0.35">
      <c r="A13" s="7">
        <v>12</v>
      </c>
      <c r="B13" s="8" t="s">
        <v>18</v>
      </c>
      <c r="C13" s="9">
        <v>8.1199999999999992</v>
      </c>
      <c r="D13" s="10">
        <v>88</v>
      </c>
      <c r="E13" s="11">
        <v>4</v>
      </c>
      <c r="F13" s="27">
        <f t="shared" si="0"/>
        <v>63.595839999999995</v>
      </c>
      <c r="G13" s="29" t="s">
        <v>34</v>
      </c>
      <c r="H13" s="28">
        <f t="shared" si="1"/>
        <v>374.09317647058816</v>
      </c>
      <c r="I13" s="6" t="str">
        <f t="shared" si="2"/>
        <v>Російський рубль</v>
      </c>
    </row>
    <row r="14" spans="1:9" ht="15.5" x14ac:dyDescent="0.35">
      <c r="A14" s="1">
        <v>13</v>
      </c>
      <c r="B14" s="8" t="s">
        <v>19</v>
      </c>
      <c r="C14" s="9">
        <v>25.98</v>
      </c>
      <c r="D14" s="10">
        <v>92</v>
      </c>
      <c r="E14" s="11">
        <v>2</v>
      </c>
      <c r="F14" s="27">
        <f t="shared" si="0"/>
        <v>126.67847999999998</v>
      </c>
      <c r="G14" s="29" t="s">
        <v>35</v>
      </c>
      <c r="H14" s="28">
        <f t="shared" si="1"/>
        <v>8.7004450549450532</v>
      </c>
      <c r="I14" s="6" t="str">
        <f t="shared" si="2"/>
        <v>Англ. фунт</v>
      </c>
    </row>
    <row r="15" spans="1:9" ht="15.5" x14ac:dyDescent="0.35">
      <c r="A15" s="7">
        <v>14</v>
      </c>
      <c r="B15" s="8" t="s">
        <v>20</v>
      </c>
      <c r="C15" s="9">
        <v>18.54</v>
      </c>
      <c r="D15" s="10">
        <v>132</v>
      </c>
      <c r="E15" s="11">
        <v>3</v>
      </c>
      <c r="F15" s="27">
        <f t="shared" si="0"/>
        <v>241.05707999999996</v>
      </c>
      <c r="G15" s="29" t="s">
        <v>33</v>
      </c>
      <c r="H15" s="28">
        <f t="shared" si="1"/>
        <v>23.02359885386819</v>
      </c>
      <c r="I15" s="6" t="str">
        <f t="shared" si="2"/>
        <v>EURO</v>
      </c>
    </row>
    <row r="16" spans="1:9" ht="16" thickBot="1" x14ac:dyDescent="0.4">
      <c r="A16" s="12">
        <v>15</v>
      </c>
      <c r="B16" s="13" t="s">
        <v>21</v>
      </c>
      <c r="C16" s="14">
        <v>17.46</v>
      </c>
      <c r="D16" s="15">
        <v>456</v>
      </c>
      <c r="E16" s="16">
        <v>1</v>
      </c>
      <c r="F16" s="27">
        <f>IF(G16=$F$20,$F$22,IF(G16=$G$20,$G$22,$H$22))*C16/100*D16</f>
        <v>708.59664000000009</v>
      </c>
      <c r="G16" s="30" t="s">
        <v>34</v>
      </c>
      <c r="H16" s="28">
        <f>F16/IF(E16=$B$20,$D$20,IF(E16=$B$21,$D$21,IF(E16=$B$22,$D$22,$D$23)))</f>
        <v>71.792972644376917</v>
      </c>
      <c r="I16" s="6" t="str">
        <f t="shared" si="2"/>
        <v xml:space="preserve"> Долар  USA</v>
      </c>
    </row>
    <row r="18" spans="1:8" ht="22.5" customHeight="1" thickBot="1" x14ac:dyDescent="0.45">
      <c r="A18" s="17" t="s">
        <v>22</v>
      </c>
      <c r="B18" s="17"/>
      <c r="C18" s="17"/>
      <c r="E18" s="120"/>
      <c r="F18" s="120"/>
    </row>
    <row r="19" spans="1:8" ht="36.5" thickBot="1" x14ac:dyDescent="0.4">
      <c r="B19" s="26" t="s">
        <v>23</v>
      </c>
      <c r="C19" s="31" t="s">
        <v>6</v>
      </c>
      <c r="D19" s="32" t="s">
        <v>1</v>
      </c>
      <c r="E19" s="18"/>
      <c r="F19" s="121" t="s">
        <v>29</v>
      </c>
      <c r="G19" s="122"/>
      <c r="H19" s="123"/>
    </row>
    <row r="20" spans="1:8" ht="17.5" x14ac:dyDescent="0.35">
      <c r="B20" s="5">
        <v>1</v>
      </c>
      <c r="C20" s="19" t="s">
        <v>25</v>
      </c>
      <c r="D20" s="20">
        <v>9.8699999999999992</v>
      </c>
      <c r="F20" s="43" t="s">
        <v>33</v>
      </c>
      <c r="G20" s="44" t="s">
        <v>34</v>
      </c>
      <c r="H20" s="45" t="s">
        <v>35</v>
      </c>
    </row>
    <row r="21" spans="1:8" ht="17.25" customHeight="1" x14ac:dyDescent="0.35">
      <c r="B21" s="11">
        <v>2</v>
      </c>
      <c r="C21" s="21" t="s">
        <v>26</v>
      </c>
      <c r="D21" s="22">
        <v>14.56</v>
      </c>
      <c r="F21" s="33" t="s">
        <v>30</v>
      </c>
      <c r="G21" s="36" t="s">
        <v>31</v>
      </c>
      <c r="H21" s="40" t="s">
        <v>36</v>
      </c>
    </row>
    <row r="22" spans="1:8" ht="18" thickBot="1" x14ac:dyDescent="0.4">
      <c r="B22" s="11">
        <v>3</v>
      </c>
      <c r="C22" s="21" t="s">
        <v>27</v>
      </c>
      <c r="D22" s="22">
        <v>10.47</v>
      </c>
      <c r="F22" s="41">
        <v>9.85</v>
      </c>
      <c r="G22" s="42">
        <v>8.9</v>
      </c>
      <c r="H22" s="35">
        <v>5.3</v>
      </c>
    </row>
    <row r="23" spans="1:8" ht="16" thickBot="1" x14ac:dyDescent="0.4">
      <c r="B23" s="16">
        <v>4</v>
      </c>
      <c r="C23" s="23" t="s">
        <v>24</v>
      </c>
      <c r="D23" s="24">
        <v>0.17</v>
      </c>
    </row>
  </sheetData>
  <mergeCells count="2">
    <mergeCell ref="E18:F18"/>
    <mergeCell ref="F19:H19"/>
  </mergeCells>
  <phoneticPr fontId="0" type="noConversion"/>
  <pageMargins left="0.28999999999999998" right="0.25" top="0.46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4"/>
  </sheetPr>
  <dimension ref="A1:I23"/>
  <sheetViews>
    <sheetView zoomScale="75" workbookViewId="0">
      <selection activeCell="F7" sqref="F7"/>
    </sheetView>
  </sheetViews>
  <sheetFormatPr defaultRowHeight="12.5" x14ac:dyDescent="0.25"/>
  <cols>
    <col min="1" max="1" width="4.6328125" customWidth="1"/>
    <col min="2" max="2" width="16.08984375" customWidth="1"/>
    <col min="3" max="3" width="21" customWidth="1"/>
    <col min="4" max="4" width="15.6328125" customWidth="1"/>
    <col min="5" max="5" width="13.453125" customWidth="1"/>
    <col min="6" max="6" width="18.6328125" customWidth="1"/>
    <col min="7" max="7" width="22.6328125" customWidth="1"/>
    <col min="8" max="8" width="15.90625" customWidth="1"/>
    <col min="9" max="9" width="23" customWidth="1"/>
  </cols>
  <sheetData>
    <row r="1" spans="1:9" ht="46.5" customHeight="1" thickBot="1" x14ac:dyDescent="0.3">
      <c r="A1" s="25" t="s">
        <v>0</v>
      </c>
      <c r="B1" s="26" t="s">
        <v>2</v>
      </c>
      <c r="C1" s="26" t="s">
        <v>28</v>
      </c>
      <c r="D1" s="26" t="s">
        <v>3</v>
      </c>
      <c r="E1" s="26" t="s">
        <v>23</v>
      </c>
      <c r="F1" s="26" t="s">
        <v>4</v>
      </c>
      <c r="G1" s="26" t="s">
        <v>32</v>
      </c>
      <c r="H1" s="26" t="s">
        <v>5</v>
      </c>
      <c r="I1" s="26" t="s">
        <v>6</v>
      </c>
    </row>
    <row r="2" spans="1:9" ht="15.5" x14ac:dyDescent="0.35">
      <c r="A2" s="1">
        <v>1</v>
      </c>
      <c r="B2" s="2" t="s">
        <v>7</v>
      </c>
      <c r="C2" s="3">
        <v>4.5</v>
      </c>
      <c r="D2" s="4">
        <v>12</v>
      </c>
      <c r="E2" s="5">
        <v>1</v>
      </c>
      <c r="F2" s="58">
        <f>VLOOKUP(G2:G16,$F$20:$H$22,3,0)*C2/100*D2</f>
        <v>5.319</v>
      </c>
      <c r="G2" s="27" t="s">
        <v>33</v>
      </c>
      <c r="H2" s="28">
        <f>F2/VLOOKUP(E2:E16,$B$20:$D$23,3,0)</f>
        <v>0.53890577507598791</v>
      </c>
      <c r="I2" s="6" t="str">
        <f>VLOOKUP(E2,$B$20:$C$23,2,0)</f>
        <v xml:space="preserve"> Долар  USA</v>
      </c>
    </row>
    <row r="3" spans="1:9" ht="15.5" x14ac:dyDescent="0.35">
      <c r="A3" s="7">
        <v>2</v>
      </c>
      <c r="B3" s="8" t="s">
        <v>8</v>
      </c>
      <c r="C3" s="9">
        <v>5.68</v>
      </c>
      <c r="D3" s="10">
        <v>125.54</v>
      </c>
      <c r="E3" s="11">
        <v>2</v>
      </c>
      <c r="F3" s="58">
        <f t="shared" ref="F3:F16" si="0">VLOOKUP(G3:G17,$F$20:$H$22,3,0)*C3/100*D3</f>
        <v>37.792561599999999</v>
      </c>
      <c r="G3" s="29" t="s">
        <v>35</v>
      </c>
      <c r="H3" s="28">
        <f t="shared" ref="H3:H16" si="1">F3/VLOOKUP(E3:E17,$B$20:$D$23,3,0)</f>
        <v>2.5956429670329668</v>
      </c>
      <c r="I3" s="6" t="str">
        <f t="shared" ref="I3:I16" si="2">VLOOKUP(E3,$B$20:$C$23,2,0)</f>
        <v>Англ. фунт</v>
      </c>
    </row>
    <row r="4" spans="1:9" ht="15.5" x14ac:dyDescent="0.35">
      <c r="A4" s="7">
        <v>3</v>
      </c>
      <c r="B4" s="8" t="s">
        <v>9</v>
      </c>
      <c r="C4" s="9">
        <v>7.89</v>
      </c>
      <c r="D4" s="10">
        <v>1254.6500000000001</v>
      </c>
      <c r="E4" s="11">
        <v>4</v>
      </c>
      <c r="F4" s="58">
        <f t="shared" si="0"/>
        <v>881.02777650000007</v>
      </c>
      <c r="G4" s="29" t="s">
        <v>34</v>
      </c>
      <c r="H4" s="28">
        <f t="shared" si="1"/>
        <v>5182.5163323529414</v>
      </c>
      <c r="I4" s="6" t="str">
        <f t="shared" si="2"/>
        <v>Російський рубль</v>
      </c>
    </row>
    <row r="5" spans="1:9" ht="15.5" x14ac:dyDescent="0.35">
      <c r="A5" s="7">
        <v>4</v>
      </c>
      <c r="B5" s="8" t="s">
        <v>10</v>
      </c>
      <c r="C5" s="9">
        <v>7.65</v>
      </c>
      <c r="D5" s="10">
        <v>65.540000000000006</v>
      </c>
      <c r="E5" s="11">
        <v>2</v>
      </c>
      <c r="F5" s="58">
        <f t="shared" si="0"/>
        <v>49.386028500000009</v>
      </c>
      <c r="G5" s="29" t="s">
        <v>33</v>
      </c>
      <c r="H5" s="28">
        <f t="shared" si="1"/>
        <v>3.3918975618131872</v>
      </c>
      <c r="I5" s="6" t="str">
        <f t="shared" si="2"/>
        <v>Англ. фунт</v>
      </c>
    </row>
    <row r="6" spans="1:9" ht="15.5" x14ac:dyDescent="0.35">
      <c r="A6" s="1">
        <v>5</v>
      </c>
      <c r="B6" s="8" t="s">
        <v>11</v>
      </c>
      <c r="C6" s="9">
        <v>12.9</v>
      </c>
      <c r="D6" s="10">
        <v>63</v>
      </c>
      <c r="E6" s="11">
        <v>1</v>
      </c>
      <c r="F6" s="58">
        <f>VLOOKUP(G6:G20,$F$20:$H$22,3,0)*C6/100*D6</f>
        <v>43.073100000000004</v>
      </c>
      <c r="G6" s="29" t="s">
        <v>35</v>
      </c>
      <c r="H6" s="28">
        <f t="shared" si="1"/>
        <v>4.3640425531914904</v>
      </c>
      <c r="I6" s="6" t="str">
        <f t="shared" si="2"/>
        <v xml:space="preserve"> Долар  USA</v>
      </c>
    </row>
    <row r="7" spans="1:9" ht="15.5" x14ac:dyDescent="0.35">
      <c r="A7" s="7">
        <v>6</v>
      </c>
      <c r="B7" s="8" t="s">
        <v>12</v>
      </c>
      <c r="C7" s="9">
        <v>15.48</v>
      </c>
      <c r="D7" s="10">
        <v>234</v>
      </c>
      <c r="E7" s="11">
        <v>4</v>
      </c>
      <c r="F7" s="58">
        <f>VLOOKUP(G7:G21,$F$20:$H$22,3,0)*C7/100*D7</f>
        <v>191.98295999999999</v>
      </c>
      <c r="G7" s="29" t="s">
        <v>35</v>
      </c>
      <c r="H7" s="28">
        <f>F7/VLOOKUP(E7:E21,$B$20:$D$23,3,0)</f>
        <v>1129.3115294117645</v>
      </c>
      <c r="I7" s="6" t="str">
        <f t="shared" si="2"/>
        <v>Російський рубль</v>
      </c>
    </row>
    <row r="8" spans="1:9" ht="15.5" x14ac:dyDescent="0.35">
      <c r="A8" s="7">
        <v>7</v>
      </c>
      <c r="B8" s="8" t="s">
        <v>13</v>
      </c>
      <c r="C8" s="9">
        <v>4.5</v>
      </c>
      <c r="D8" s="10">
        <v>500</v>
      </c>
      <c r="E8" s="11">
        <v>3</v>
      </c>
      <c r="F8" s="58">
        <f t="shared" si="0"/>
        <v>200.25</v>
      </c>
      <c r="G8" s="29" t="s">
        <v>34</v>
      </c>
      <c r="H8" s="28">
        <f t="shared" si="1"/>
        <v>19.126074498567334</v>
      </c>
      <c r="I8" s="6" t="str">
        <f t="shared" si="2"/>
        <v>EURO</v>
      </c>
    </row>
    <row r="9" spans="1:9" ht="15.5" x14ac:dyDescent="0.35">
      <c r="A9" s="7">
        <v>8</v>
      </c>
      <c r="B9" s="8" t="s">
        <v>14</v>
      </c>
      <c r="C9" s="9">
        <v>5.6</v>
      </c>
      <c r="D9" s="10">
        <v>1654</v>
      </c>
      <c r="E9" s="11">
        <v>2</v>
      </c>
      <c r="F9" s="58">
        <f t="shared" si="0"/>
        <v>912.34640000000002</v>
      </c>
      <c r="G9" s="29" t="s">
        <v>33</v>
      </c>
      <c r="H9" s="28">
        <f t="shared" si="1"/>
        <v>62.661153846153844</v>
      </c>
      <c r="I9" s="6" t="str">
        <f t="shared" si="2"/>
        <v>Англ. фунт</v>
      </c>
    </row>
    <row r="10" spans="1:9" ht="15.5" x14ac:dyDescent="0.35">
      <c r="A10" s="1">
        <v>9</v>
      </c>
      <c r="B10" s="8" t="s">
        <v>15</v>
      </c>
      <c r="C10" s="9">
        <v>5.64</v>
      </c>
      <c r="D10" s="10">
        <v>3540</v>
      </c>
      <c r="E10" s="11">
        <v>4</v>
      </c>
      <c r="F10" s="58">
        <f t="shared" si="0"/>
        <v>1966.6115999999997</v>
      </c>
      <c r="G10" s="29" t="s">
        <v>33</v>
      </c>
      <c r="H10" s="28">
        <f>F10/VLOOKUP(E10:E24,$B$20:$D$23,3,0)</f>
        <v>11568.303529411762</v>
      </c>
      <c r="I10" s="6" t="str">
        <f t="shared" si="2"/>
        <v>Російський рубль</v>
      </c>
    </row>
    <row r="11" spans="1:9" ht="15.5" x14ac:dyDescent="0.35">
      <c r="A11" s="7">
        <v>10</v>
      </c>
      <c r="B11" s="8" t="s">
        <v>16</v>
      </c>
      <c r="C11" s="9">
        <v>4.87</v>
      </c>
      <c r="D11" s="10">
        <v>20</v>
      </c>
      <c r="E11" s="11">
        <v>2</v>
      </c>
      <c r="F11" s="58">
        <f t="shared" si="0"/>
        <v>5.1622000000000003</v>
      </c>
      <c r="G11" s="29" t="s">
        <v>35</v>
      </c>
      <c r="H11" s="28">
        <f t="shared" si="1"/>
        <v>0.35454670329670329</v>
      </c>
      <c r="I11" s="6" t="str">
        <f t="shared" si="2"/>
        <v>Англ. фунт</v>
      </c>
    </row>
    <row r="12" spans="1:9" ht="15.5" x14ac:dyDescent="0.35">
      <c r="A12" s="7">
        <v>11</v>
      </c>
      <c r="B12" s="8" t="s">
        <v>17</v>
      </c>
      <c r="C12" s="9">
        <v>21.65</v>
      </c>
      <c r="D12" s="10">
        <v>4</v>
      </c>
      <c r="E12" s="11">
        <v>1</v>
      </c>
      <c r="F12" s="58">
        <f t="shared" si="0"/>
        <v>7.7073999999999998</v>
      </c>
      <c r="G12" s="29" t="s">
        <v>34</v>
      </c>
      <c r="H12" s="28">
        <f t="shared" si="1"/>
        <v>0.78089159067882474</v>
      </c>
      <c r="I12" s="6" t="str">
        <f t="shared" si="2"/>
        <v xml:space="preserve"> Долар  USA</v>
      </c>
    </row>
    <row r="13" spans="1:9" ht="15.5" x14ac:dyDescent="0.35">
      <c r="A13" s="7">
        <v>12</v>
      </c>
      <c r="B13" s="8" t="s">
        <v>18</v>
      </c>
      <c r="C13" s="9">
        <v>8.1199999999999992</v>
      </c>
      <c r="D13" s="10">
        <v>88</v>
      </c>
      <c r="E13" s="11">
        <v>4</v>
      </c>
      <c r="F13" s="58">
        <f t="shared" si="0"/>
        <v>63.595839999999995</v>
      </c>
      <c r="G13" s="29" t="s">
        <v>34</v>
      </c>
      <c r="H13" s="28">
        <f t="shared" si="1"/>
        <v>374.09317647058816</v>
      </c>
      <c r="I13" s="6" t="str">
        <f t="shared" si="2"/>
        <v>Російський рубль</v>
      </c>
    </row>
    <row r="14" spans="1:9" ht="15.5" x14ac:dyDescent="0.35">
      <c r="A14" s="1">
        <v>13</v>
      </c>
      <c r="B14" s="8" t="s">
        <v>19</v>
      </c>
      <c r="C14" s="9">
        <v>25.98</v>
      </c>
      <c r="D14" s="10">
        <v>92</v>
      </c>
      <c r="E14" s="11">
        <v>2</v>
      </c>
      <c r="F14" s="58">
        <f>VLOOKUP(G14:G28,$F$20:$H$22,3,0)*C14/100*D14</f>
        <v>126.67847999999998</v>
      </c>
      <c r="G14" s="29" t="s">
        <v>35</v>
      </c>
      <c r="H14" s="28">
        <f t="shared" si="1"/>
        <v>8.7004450549450532</v>
      </c>
      <c r="I14" s="6" t="str">
        <f t="shared" si="2"/>
        <v>Англ. фунт</v>
      </c>
    </row>
    <row r="15" spans="1:9" ht="15.5" x14ac:dyDescent="0.35">
      <c r="A15" s="7">
        <v>14</v>
      </c>
      <c r="B15" s="8" t="s">
        <v>20</v>
      </c>
      <c r="C15" s="9">
        <v>18.54</v>
      </c>
      <c r="D15" s="10">
        <v>132</v>
      </c>
      <c r="E15" s="11">
        <v>3</v>
      </c>
      <c r="F15" s="58">
        <f t="shared" si="0"/>
        <v>241.05707999999996</v>
      </c>
      <c r="G15" s="29" t="s">
        <v>33</v>
      </c>
      <c r="H15" s="28">
        <f t="shared" si="1"/>
        <v>23.02359885386819</v>
      </c>
      <c r="I15" s="6" t="str">
        <f t="shared" si="2"/>
        <v>EURO</v>
      </c>
    </row>
    <row r="16" spans="1:9" ht="16" thickBot="1" x14ac:dyDescent="0.4">
      <c r="A16" s="12">
        <v>15</v>
      </c>
      <c r="B16" s="13" t="s">
        <v>21</v>
      </c>
      <c r="C16" s="14">
        <v>17.46</v>
      </c>
      <c r="D16" s="15">
        <v>456</v>
      </c>
      <c r="E16" s="16">
        <v>1</v>
      </c>
      <c r="F16" s="58">
        <f t="shared" si="0"/>
        <v>708.59664000000009</v>
      </c>
      <c r="G16" s="30" t="s">
        <v>34</v>
      </c>
      <c r="H16" s="28">
        <f t="shared" si="1"/>
        <v>71.792972644376917</v>
      </c>
      <c r="I16" s="6" t="str">
        <f t="shared" si="2"/>
        <v xml:space="preserve"> Долар  USA</v>
      </c>
    </row>
    <row r="18" spans="1:8" ht="22.5" customHeight="1" thickBot="1" x14ac:dyDescent="0.45">
      <c r="A18" s="17" t="s">
        <v>22</v>
      </c>
      <c r="B18" s="17"/>
      <c r="C18" s="17"/>
      <c r="E18" s="120"/>
      <c r="F18" s="120"/>
    </row>
    <row r="19" spans="1:8" ht="36.5" thickBot="1" x14ac:dyDescent="0.4">
      <c r="B19" s="26" t="s">
        <v>23</v>
      </c>
      <c r="C19" s="31" t="s">
        <v>6</v>
      </c>
      <c r="D19" s="32" t="s">
        <v>1</v>
      </c>
      <c r="E19" s="18"/>
      <c r="F19" s="124" t="s">
        <v>29</v>
      </c>
      <c r="G19" s="125"/>
      <c r="H19" s="126"/>
    </row>
    <row r="20" spans="1:8" ht="17.5" x14ac:dyDescent="0.35">
      <c r="B20" s="5">
        <v>4</v>
      </c>
      <c r="C20" s="19" t="s">
        <v>24</v>
      </c>
      <c r="D20" s="20">
        <v>0.17</v>
      </c>
      <c r="F20" s="37" t="s">
        <v>33</v>
      </c>
      <c r="G20" s="36" t="s">
        <v>30</v>
      </c>
      <c r="H20" s="34">
        <v>9.85</v>
      </c>
    </row>
    <row r="21" spans="1:8" ht="17.25" customHeight="1" x14ac:dyDescent="0.35">
      <c r="B21" s="11">
        <v>1</v>
      </c>
      <c r="C21" s="21" t="s">
        <v>25</v>
      </c>
      <c r="D21" s="22">
        <v>9.8699999999999992</v>
      </c>
      <c r="F21" s="37" t="s">
        <v>34</v>
      </c>
      <c r="G21" s="36" t="s">
        <v>31</v>
      </c>
      <c r="H21" s="34">
        <v>8.9</v>
      </c>
    </row>
    <row r="22" spans="1:8" ht="21" thickBot="1" x14ac:dyDescent="0.4">
      <c r="B22" s="11">
        <v>2</v>
      </c>
      <c r="C22" s="21" t="s">
        <v>26</v>
      </c>
      <c r="D22" s="22">
        <v>14.56</v>
      </c>
      <c r="F22" s="38" t="s">
        <v>35</v>
      </c>
      <c r="G22" s="39" t="s">
        <v>36</v>
      </c>
      <c r="H22" s="35">
        <v>5.3</v>
      </c>
    </row>
    <row r="23" spans="1:8" ht="16" thickBot="1" x14ac:dyDescent="0.4">
      <c r="B23" s="16">
        <v>3</v>
      </c>
      <c r="C23" s="23" t="s">
        <v>27</v>
      </c>
      <c r="D23" s="24">
        <v>10.47</v>
      </c>
    </row>
  </sheetData>
  <mergeCells count="2">
    <mergeCell ref="E18:F18"/>
    <mergeCell ref="F19:H19"/>
  </mergeCells>
  <phoneticPr fontId="0" type="noConversion"/>
  <pageMargins left="0.28999999999999998" right="0.25" top="0.46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4"/>
  </sheetPr>
  <dimension ref="A1:I25"/>
  <sheetViews>
    <sheetView topLeftCell="A13" zoomScale="75" workbookViewId="0">
      <selection activeCell="L18" sqref="L18"/>
    </sheetView>
  </sheetViews>
  <sheetFormatPr defaultRowHeight="12.5" x14ac:dyDescent="0.25"/>
  <cols>
    <col min="1" max="1" width="4.6328125" customWidth="1"/>
    <col min="2" max="2" width="16.08984375" customWidth="1"/>
    <col min="3" max="3" width="21" customWidth="1"/>
    <col min="4" max="4" width="15.6328125" customWidth="1"/>
    <col min="5" max="5" width="13.453125" customWidth="1"/>
    <col min="6" max="6" width="18.6328125" customWidth="1"/>
    <col min="7" max="7" width="22.6328125" customWidth="1"/>
    <col min="8" max="8" width="15.90625" customWidth="1"/>
    <col min="9" max="9" width="20.1796875" customWidth="1"/>
  </cols>
  <sheetData>
    <row r="1" spans="1:9" ht="46.5" customHeight="1" thickBot="1" x14ac:dyDescent="0.3">
      <c r="A1" s="25" t="s">
        <v>0</v>
      </c>
      <c r="B1" s="26" t="s">
        <v>2</v>
      </c>
      <c r="C1" s="26" t="s">
        <v>28</v>
      </c>
      <c r="D1" s="26" t="s">
        <v>3</v>
      </c>
      <c r="E1" s="26" t="s">
        <v>23</v>
      </c>
      <c r="F1" s="26" t="s">
        <v>4</v>
      </c>
      <c r="G1" s="26" t="s">
        <v>32</v>
      </c>
      <c r="H1" s="26" t="s">
        <v>5</v>
      </c>
      <c r="I1" s="26" t="s">
        <v>6</v>
      </c>
    </row>
    <row r="2" spans="1:9" ht="15.5" x14ac:dyDescent="0.35">
      <c r="A2" s="1">
        <v>1</v>
      </c>
      <c r="B2" s="2" t="s">
        <v>7</v>
      </c>
      <c r="C2" s="3">
        <v>4.5</v>
      </c>
      <c r="D2" s="4">
        <v>12</v>
      </c>
      <c r="E2" s="5">
        <v>1</v>
      </c>
      <c r="F2" s="27">
        <f>IF(G2=$G$19,$G$21,IF(G2=$H$19,$I$21,$H$21))*C2/100*D2</f>
        <v>5.319</v>
      </c>
      <c r="G2" s="27" t="s">
        <v>33</v>
      </c>
      <c r="H2" s="28">
        <f>F2/IF(E2=$E$23,$E$25,IF(E2=$D$23,$D$25,IF(E2=$F$23,$F$25,$C$25)))</f>
        <v>0.36531593406593404</v>
      </c>
      <c r="I2" s="6" t="str">
        <f>IF(E2=$E$23,$E$24,IF(E2=$D$23,$D$24,IF(E2=$F$23,$F$24,$C$24)))</f>
        <v>Англ. фунт</v>
      </c>
    </row>
    <row r="3" spans="1:9" ht="15.5" x14ac:dyDescent="0.35">
      <c r="A3" s="7">
        <v>2</v>
      </c>
      <c r="B3" s="8" t="s">
        <v>8</v>
      </c>
      <c r="C3" s="9">
        <v>5.68</v>
      </c>
      <c r="D3" s="10">
        <v>125.54</v>
      </c>
      <c r="E3" s="11">
        <v>2</v>
      </c>
      <c r="F3" s="27">
        <f t="shared" ref="F3:F16" si="0">IF(G3=$G$19,$G$21,IF(G3=$H$19,$I$21,$H$21))*C3/100*D3</f>
        <v>63.462980799999997</v>
      </c>
      <c r="G3" s="29" t="s">
        <v>35</v>
      </c>
      <c r="H3" s="28">
        <f t="shared" ref="H3:H16" si="1">F3/IF(E3=$E$23,$E$25,IF(E3=$D$23,$D$25,IF(E3=$F$23,$F$25,$C$25)))</f>
        <v>6.4298866058763933</v>
      </c>
      <c r="I3" s="6" t="str">
        <f t="shared" ref="I3:I16" si="2">IF(E3=$E$23,$E$24,IF(E3=$D$23,$D$24,IF(E3=$F$23,$F$24,$C$24)))</f>
        <v xml:space="preserve"> Долар  USA</v>
      </c>
    </row>
    <row r="4" spans="1:9" ht="15.5" x14ac:dyDescent="0.35">
      <c r="A4" s="7">
        <v>3</v>
      </c>
      <c r="B4" s="8" t="s">
        <v>9</v>
      </c>
      <c r="C4" s="9">
        <v>7.89</v>
      </c>
      <c r="D4" s="10">
        <v>1254.6500000000001</v>
      </c>
      <c r="E4" s="11">
        <v>4</v>
      </c>
      <c r="F4" s="27">
        <f t="shared" si="0"/>
        <v>524.65699050000001</v>
      </c>
      <c r="G4" s="29" t="s">
        <v>34</v>
      </c>
      <c r="H4" s="28">
        <f t="shared" si="1"/>
        <v>3086.2175911764703</v>
      </c>
      <c r="I4" s="6" t="str">
        <f t="shared" si="2"/>
        <v>Російський рубль</v>
      </c>
    </row>
    <row r="5" spans="1:9" ht="15.5" x14ac:dyDescent="0.35">
      <c r="A5" s="7">
        <v>4</v>
      </c>
      <c r="B5" s="8" t="s">
        <v>10</v>
      </c>
      <c r="C5" s="9">
        <v>7.65</v>
      </c>
      <c r="D5" s="10">
        <v>65.540000000000006</v>
      </c>
      <c r="E5" s="11">
        <v>2</v>
      </c>
      <c r="F5" s="27">
        <f t="shared" si="0"/>
        <v>49.386028500000009</v>
      </c>
      <c r="G5" s="29" t="s">
        <v>33</v>
      </c>
      <c r="H5" s="28">
        <f t="shared" si="1"/>
        <v>5.0036503039513693</v>
      </c>
      <c r="I5" s="6" t="str">
        <f t="shared" si="2"/>
        <v xml:space="preserve"> Долар  USA</v>
      </c>
    </row>
    <row r="6" spans="1:9" ht="15.5" x14ac:dyDescent="0.35">
      <c r="A6" s="1">
        <v>5</v>
      </c>
      <c r="B6" s="8" t="s">
        <v>11</v>
      </c>
      <c r="C6" s="9">
        <v>12.9</v>
      </c>
      <c r="D6" s="10">
        <v>63</v>
      </c>
      <c r="E6" s="11">
        <v>1</v>
      </c>
      <c r="F6" s="27">
        <f t="shared" si="0"/>
        <v>72.330300000000008</v>
      </c>
      <c r="G6" s="29" t="s">
        <v>35</v>
      </c>
      <c r="H6" s="28">
        <f t="shared" si="1"/>
        <v>4.9677403846153849</v>
      </c>
      <c r="I6" s="6" t="str">
        <f t="shared" si="2"/>
        <v>Англ. фунт</v>
      </c>
    </row>
    <row r="7" spans="1:9" ht="15.5" x14ac:dyDescent="0.35">
      <c r="A7" s="7">
        <v>6</v>
      </c>
      <c r="B7" s="8" t="s">
        <v>12</v>
      </c>
      <c r="C7" s="9">
        <v>15.48</v>
      </c>
      <c r="D7" s="10">
        <v>234</v>
      </c>
      <c r="E7" s="11">
        <v>4</v>
      </c>
      <c r="F7" s="27">
        <f t="shared" si="0"/>
        <v>322.38648000000006</v>
      </c>
      <c r="G7" s="29" t="s">
        <v>35</v>
      </c>
      <c r="H7" s="28">
        <f t="shared" si="1"/>
        <v>1896.3910588235296</v>
      </c>
      <c r="I7" s="6" t="str">
        <f t="shared" si="2"/>
        <v>Російський рубль</v>
      </c>
    </row>
    <row r="8" spans="1:9" ht="15.5" x14ac:dyDescent="0.35">
      <c r="A8" s="7">
        <v>7</v>
      </c>
      <c r="B8" s="8" t="s">
        <v>13</v>
      </c>
      <c r="C8" s="9">
        <v>4.5</v>
      </c>
      <c r="D8" s="10">
        <v>500</v>
      </c>
      <c r="E8" s="11">
        <v>3</v>
      </c>
      <c r="F8" s="27">
        <f t="shared" si="0"/>
        <v>119.25</v>
      </c>
      <c r="G8" s="29" t="s">
        <v>34</v>
      </c>
      <c r="H8" s="28">
        <f t="shared" si="1"/>
        <v>11.389684813753581</v>
      </c>
      <c r="I8" s="6" t="str">
        <f t="shared" si="2"/>
        <v>EURO</v>
      </c>
    </row>
    <row r="9" spans="1:9" ht="15.5" x14ac:dyDescent="0.35">
      <c r="A9" s="7">
        <v>8</v>
      </c>
      <c r="B9" s="8" t="s">
        <v>14</v>
      </c>
      <c r="C9" s="9">
        <v>5.6</v>
      </c>
      <c r="D9" s="10">
        <v>1654</v>
      </c>
      <c r="E9" s="11">
        <v>2</v>
      </c>
      <c r="F9" s="27">
        <f t="shared" si="0"/>
        <v>912.34640000000002</v>
      </c>
      <c r="G9" s="29" t="s">
        <v>33</v>
      </c>
      <c r="H9" s="28">
        <f t="shared" si="1"/>
        <v>92.436312056737592</v>
      </c>
      <c r="I9" s="6" t="str">
        <f t="shared" si="2"/>
        <v xml:space="preserve"> Долар  USA</v>
      </c>
    </row>
    <row r="10" spans="1:9" ht="15.5" x14ac:dyDescent="0.35">
      <c r="A10" s="1">
        <v>9</v>
      </c>
      <c r="B10" s="8" t="s">
        <v>15</v>
      </c>
      <c r="C10" s="9">
        <v>5.64</v>
      </c>
      <c r="D10" s="10">
        <v>3540</v>
      </c>
      <c r="E10" s="11">
        <v>4</v>
      </c>
      <c r="F10" s="27">
        <f t="shared" si="0"/>
        <v>1966.6115999999997</v>
      </c>
      <c r="G10" s="29" t="s">
        <v>33</v>
      </c>
      <c r="H10" s="28">
        <f t="shared" si="1"/>
        <v>11568.303529411762</v>
      </c>
      <c r="I10" s="6" t="str">
        <f t="shared" si="2"/>
        <v>Російський рубль</v>
      </c>
    </row>
    <row r="11" spans="1:9" ht="15.5" x14ac:dyDescent="0.35">
      <c r="A11" s="7">
        <v>10</v>
      </c>
      <c r="B11" s="8" t="s">
        <v>16</v>
      </c>
      <c r="C11" s="9">
        <v>4.87</v>
      </c>
      <c r="D11" s="10">
        <v>20</v>
      </c>
      <c r="E11" s="11">
        <v>2</v>
      </c>
      <c r="F11" s="27">
        <f t="shared" si="0"/>
        <v>8.6686000000000014</v>
      </c>
      <c r="G11" s="29" t="s">
        <v>35</v>
      </c>
      <c r="H11" s="28">
        <f t="shared" si="1"/>
        <v>0.878277608915907</v>
      </c>
      <c r="I11" s="6" t="str">
        <f t="shared" si="2"/>
        <v xml:space="preserve"> Долар  USA</v>
      </c>
    </row>
    <row r="12" spans="1:9" ht="15.5" x14ac:dyDescent="0.35">
      <c r="A12" s="7">
        <v>11</v>
      </c>
      <c r="B12" s="8" t="s">
        <v>17</v>
      </c>
      <c r="C12" s="9">
        <v>21.65</v>
      </c>
      <c r="D12" s="10">
        <v>4</v>
      </c>
      <c r="E12" s="11">
        <v>1</v>
      </c>
      <c r="F12" s="27">
        <f t="shared" si="0"/>
        <v>4.5897999999999994</v>
      </c>
      <c r="G12" s="29" t="s">
        <v>34</v>
      </c>
      <c r="H12" s="28">
        <f t="shared" si="1"/>
        <v>0.31523351648351644</v>
      </c>
      <c r="I12" s="6" t="str">
        <f t="shared" si="2"/>
        <v>Англ. фунт</v>
      </c>
    </row>
    <row r="13" spans="1:9" ht="15.5" x14ac:dyDescent="0.35">
      <c r="A13" s="7">
        <v>12</v>
      </c>
      <c r="B13" s="8" t="s">
        <v>18</v>
      </c>
      <c r="C13" s="9">
        <v>8.1199999999999992</v>
      </c>
      <c r="D13" s="10">
        <v>88</v>
      </c>
      <c r="E13" s="11">
        <v>4</v>
      </c>
      <c r="F13" s="27">
        <f t="shared" si="0"/>
        <v>37.871679999999998</v>
      </c>
      <c r="G13" s="29" t="s">
        <v>34</v>
      </c>
      <c r="H13" s="28">
        <f t="shared" si="1"/>
        <v>222.77458823529409</v>
      </c>
      <c r="I13" s="6" t="str">
        <f t="shared" si="2"/>
        <v>Російський рубль</v>
      </c>
    </row>
    <row r="14" spans="1:9" ht="15.5" x14ac:dyDescent="0.35">
      <c r="A14" s="1">
        <v>13</v>
      </c>
      <c r="B14" s="8" t="s">
        <v>19</v>
      </c>
      <c r="C14" s="9">
        <v>25.98</v>
      </c>
      <c r="D14" s="10">
        <v>92</v>
      </c>
      <c r="E14" s="11">
        <v>2</v>
      </c>
      <c r="F14" s="27">
        <f t="shared" si="0"/>
        <v>212.72424000000001</v>
      </c>
      <c r="G14" s="29" t="s">
        <v>35</v>
      </c>
      <c r="H14" s="28">
        <f t="shared" si="1"/>
        <v>21.552607902735566</v>
      </c>
      <c r="I14" s="6" t="str">
        <f t="shared" si="2"/>
        <v xml:space="preserve"> Долар  USA</v>
      </c>
    </row>
    <row r="15" spans="1:9" ht="15.5" x14ac:dyDescent="0.35">
      <c r="A15" s="7">
        <v>14</v>
      </c>
      <c r="B15" s="8" t="s">
        <v>20</v>
      </c>
      <c r="C15" s="9">
        <v>18.54</v>
      </c>
      <c r="D15" s="10">
        <v>132</v>
      </c>
      <c r="E15" s="11">
        <v>3</v>
      </c>
      <c r="F15" s="27">
        <f t="shared" si="0"/>
        <v>241.05707999999996</v>
      </c>
      <c r="G15" s="29" t="s">
        <v>33</v>
      </c>
      <c r="H15" s="28">
        <f t="shared" si="1"/>
        <v>23.02359885386819</v>
      </c>
      <c r="I15" s="6" t="str">
        <f t="shared" si="2"/>
        <v>EURO</v>
      </c>
    </row>
    <row r="16" spans="1:9" ht="16" thickBot="1" x14ac:dyDescent="0.4">
      <c r="A16" s="12">
        <v>15</v>
      </c>
      <c r="B16" s="13" t="s">
        <v>21</v>
      </c>
      <c r="C16" s="14">
        <v>17.46</v>
      </c>
      <c r="D16" s="15">
        <v>456</v>
      </c>
      <c r="E16" s="16">
        <v>1</v>
      </c>
      <c r="F16" s="27">
        <f t="shared" si="0"/>
        <v>421.97327999999999</v>
      </c>
      <c r="G16" s="30" t="s">
        <v>34</v>
      </c>
      <c r="H16" s="28">
        <f t="shared" si="1"/>
        <v>28.981681318681318</v>
      </c>
      <c r="I16" s="6" t="str">
        <f t="shared" si="2"/>
        <v>Англ. фунт</v>
      </c>
    </row>
    <row r="17" spans="1:9" ht="13" thickBot="1" x14ac:dyDescent="0.3"/>
    <row r="18" spans="1:9" ht="22.5" customHeight="1" x14ac:dyDescent="0.4">
      <c r="A18" s="49"/>
      <c r="E18" s="120"/>
      <c r="F18" s="120"/>
      <c r="G18" s="46" t="s">
        <v>29</v>
      </c>
      <c r="H18" s="47"/>
      <c r="I18" s="48"/>
    </row>
    <row r="19" spans="1:9" ht="23" x14ac:dyDescent="0.35">
      <c r="E19" s="18"/>
      <c r="G19" s="43" t="s">
        <v>33</v>
      </c>
      <c r="H19" s="44" t="s">
        <v>34</v>
      </c>
      <c r="I19" s="45" t="s">
        <v>35</v>
      </c>
    </row>
    <row r="20" spans="1:9" ht="35" x14ac:dyDescent="0.25">
      <c r="G20" s="33" t="s">
        <v>30</v>
      </c>
      <c r="H20" s="36" t="s">
        <v>31</v>
      </c>
      <c r="I20" s="40" t="s">
        <v>36</v>
      </c>
    </row>
    <row r="21" spans="1:9" ht="17.25" customHeight="1" thickBot="1" x14ac:dyDescent="0.45">
      <c r="B21" s="17" t="s">
        <v>22</v>
      </c>
      <c r="G21" s="41">
        <v>9.85</v>
      </c>
      <c r="H21" s="42">
        <v>8.9</v>
      </c>
      <c r="I21" s="35">
        <v>5.3</v>
      </c>
    </row>
    <row r="22" spans="1:9" ht="13" thickBot="1" x14ac:dyDescent="0.3"/>
    <row r="23" spans="1:9" ht="31" x14ac:dyDescent="0.35">
      <c r="B23" s="55" t="s">
        <v>23</v>
      </c>
      <c r="C23" s="52">
        <v>4</v>
      </c>
      <c r="D23" s="50">
        <v>2</v>
      </c>
      <c r="E23" s="50">
        <v>1</v>
      </c>
      <c r="F23" s="51">
        <v>3</v>
      </c>
    </row>
    <row r="24" spans="1:9" ht="31" x14ac:dyDescent="0.35">
      <c r="B24" s="56" t="s">
        <v>6</v>
      </c>
      <c r="C24" s="53" t="s">
        <v>24</v>
      </c>
      <c r="D24" s="11" t="s">
        <v>25</v>
      </c>
      <c r="E24" s="11" t="s">
        <v>26</v>
      </c>
      <c r="F24" s="21" t="s">
        <v>27</v>
      </c>
    </row>
    <row r="25" spans="1:9" ht="36.5" thickBot="1" x14ac:dyDescent="0.4">
      <c r="B25" s="57" t="s">
        <v>1</v>
      </c>
      <c r="C25" s="54">
        <v>0.17</v>
      </c>
      <c r="D25" s="30">
        <v>9.8699999999999992</v>
      </c>
      <c r="E25" s="30">
        <v>14.56</v>
      </c>
      <c r="F25" s="24">
        <v>10.47</v>
      </c>
    </row>
  </sheetData>
  <mergeCells count="1">
    <mergeCell ref="E18:F18"/>
  </mergeCells>
  <phoneticPr fontId="0" type="noConversion"/>
  <pageMargins left="0.28999999999999998" right="0.25" top="0.46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4"/>
  </sheetPr>
  <dimension ref="A1:O29"/>
  <sheetViews>
    <sheetView zoomScale="75" workbookViewId="0">
      <selection activeCell="G12" sqref="G12"/>
    </sheetView>
  </sheetViews>
  <sheetFormatPr defaultRowHeight="12.5" x14ac:dyDescent="0.25"/>
  <cols>
    <col min="1" max="1" width="4.6328125" customWidth="1"/>
    <col min="2" max="2" width="16.08984375" customWidth="1"/>
    <col min="3" max="3" width="21" customWidth="1"/>
    <col min="4" max="4" width="15.6328125" customWidth="1"/>
    <col min="5" max="5" width="13.453125" customWidth="1"/>
    <col min="6" max="6" width="18.6328125" customWidth="1"/>
    <col min="7" max="7" width="22.6328125" customWidth="1"/>
    <col min="8" max="8" width="15.90625" customWidth="1"/>
    <col min="9" max="9" width="29.81640625" customWidth="1"/>
  </cols>
  <sheetData>
    <row r="1" spans="1:9" ht="46.5" customHeight="1" thickBot="1" x14ac:dyDescent="0.3">
      <c r="A1" s="25" t="s">
        <v>0</v>
      </c>
      <c r="B1" s="26" t="s">
        <v>2</v>
      </c>
      <c r="C1" s="26" t="s">
        <v>28</v>
      </c>
      <c r="D1" s="26" t="s">
        <v>3</v>
      </c>
      <c r="E1" s="26" t="s">
        <v>23</v>
      </c>
      <c r="F1" s="26" t="s">
        <v>4</v>
      </c>
      <c r="G1" s="26" t="s">
        <v>32</v>
      </c>
      <c r="H1" s="26" t="s">
        <v>5</v>
      </c>
      <c r="I1" s="26" t="s">
        <v>6</v>
      </c>
    </row>
    <row r="2" spans="1:9" ht="15.5" x14ac:dyDescent="0.35">
      <c r="A2" s="1">
        <v>1</v>
      </c>
      <c r="B2" s="2" t="s">
        <v>7</v>
      </c>
      <c r="C2" s="3">
        <v>4.5</v>
      </c>
      <c r="D2" s="4">
        <v>12</v>
      </c>
      <c r="E2" s="5">
        <v>1</v>
      </c>
      <c r="F2" s="27">
        <f>HLOOKUP(G2:G16,$G$19:$I$21,3,0)*C2/100*D2</f>
        <v>5.319</v>
      </c>
      <c r="G2" s="27" t="s">
        <v>33</v>
      </c>
      <c r="H2" s="28">
        <f>F2/HLOOKUP(E2,$C$23:$F$25,3,0)</f>
        <v>0.36531593406593404</v>
      </c>
      <c r="I2" s="6" t="str">
        <f>HLOOKUP(E2,$C$23:$F$25,2,0)</f>
        <v>Англ. фунт</v>
      </c>
    </row>
    <row r="3" spans="1:9" ht="15.5" x14ac:dyDescent="0.35">
      <c r="A3" s="7">
        <v>2</v>
      </c>
      <c r="B3" s="8" t="s">
        <v>8</v>
      </c>
      <c r="C3" s="9">
        <v>5.68</v>
      </c>
      <c r="D3" s="10">
        <v>125.54</v>
      </c>
      <c r="E3" s="11">
        <v>2</v>
      </c>
      <c r="F3" s="27">
        <f t="shared" ref="F3:F16" si="0">HLOOKUP(G3:G17,$G$19:$I$21,3,0)*C3/100*D3</f>
        <v>37.792561599999999</v>
      </c>
      <c r="G3" s="29" t="s">
        <v>35</v>
      </c>
      <c r="H3" s="28">
        <f t="shared" ref="H3:H16" si="1">F3/HLOOKUP(E3,$C$23:$F$25,3,0)</f>
        <v>3.8290335967578524</v>
      </c>
      <c r="I3" s="6" t="str">
        <f t="shared" ref="I3:I16" si="2">HLOOKUP(E3,$C$23:$F$25,2,0)</f>
        <v xml:space="preserve"> Долар  USA</v>
      </c>
    </row>
    <row r="4" spans="1:9" ht="15.5" x14ac:dyDescent="0.35">
      <c r="A4" s="7">
        <v>3</v>
      </c>
      <c r="B4" s="8" t="s">
        <v>9</v>
      </c>
      <c r="C4" s="9">
        <v>7.89</v>
      </c>
      <c r="D4" s="10">
        <v>1254.6500000000001</v>
      </c>
      <c r="E4" s="11">
        <v>4</v>
      </c>
      <c r="F4" s="27">
        <f t="shared" si="0"/>
        <v>881.02777650000007</v>
      </c>
      <c r="G4" s="29" t="s">
        <v>34</v>
      </c>
      <c r="H4" s="28">
        <f t="shared" si="1"/>
        <v>5182.5163323529414</v>
      </c>
      <c r="I4" s="6" t="str">
        <f t="shared" si="2"/>
        <v>Російський рубль</v>
      </c>
    </row>
    <row r="5" spans="1:9" ht="15.5" x14ac:dyDescent="0.35">
      <c r="A5" s="7">
        <v>4</v>
      </c>
      <c r="B5" s="8" t="s">
        <v>10</v>
      </c>
      <c r="C5" s="9">
        <v>7.65</v>
      </c>
      <c r="D5" s="10">
        <v>65.540000000000006</v>
      </c>
      <c r="E5" s="11">
        <v>2</v>
      </c>
      <c r="F5" s="27">
        <f t="shared" si="0"/>
        <v>49.386028500000009</v>
      </c>
      <c r="G5" s="29" t="s">
        <v>33</v>
      </c>
      <c r="H5" s="28">
        <f t="shared" si="1"/>
        <v>5.0036503039513693</v>
      </c>
      <c r="I5" s="6" t="str">
        <f t="shared" si="2"/>
        <v xml:space="preserve"> Долар  USA</v>
      </c>
    </row>
    <row r="6" spans="1:9" ht="15.5" x14ac:dyDescent="0.35">
      <c r="A6" s="1">
        <v>5</v>
      </c>
      <c r="B6" s="8" t="s">
        <v>11</v>
      </c>
      <c r="C6" s="9">
        <v>12.9</v>
      </c>
      <c r="D6" s="10">
        <v>63</v>
      </c>
      <c r="E6" s="11">
        <v>1</v>
      </c>
      <c r="F6" s="27">
        <f t="shared" si="0"/>
        <v>43.073100000000004</v>
      </c>
      <c r="G6" s="29" t="s">
        <v>35</v>
      </c>
      <c r="H6" s="28">
        <f t="shared" si="1"/>
        <v>2.9583173076923077</v>
      </c>
      <c r="I6" s="6" t="str">
        <f t="shared" si="2"/>
        <v>Англ. фунт</v>
      </c>
    </row>
    <row r="7" spans="1:9" ht="15.5" x14ac:dyDescent="0.35">
      <c r="A7" s="7">
        <v>6</v>
      </c>
      <c r="B7" s="8" t="s">
        <v>12</v>
      </c>
      <c r="C7" s="9">
        <v>15.48</v>
      </c>
      <c r="D7" s="10">
        <v>234</v>
      </c>
      <c r="E7" s="11">
        <v>4</v>
      </c>
      <c r="F7" s="27">
        <f t="shared" si="0"/>
        <v>191.98295999999999</v>
      </c>
      <c r="G7" s="29" t="s">
        <v>35</v>
      </c>
      <c r="H7" s="28">
        <f t="shared" si="1"/>
        <v>1129.3115294117645</v>
      </c>
      <c r="I7" s="6" t="str">
        <f t="shared" si="2"/>
        <v>Російський рубль</v>
      </c>
    </row>
    <row r="8" spans="1:9" ht="15.5" x14ac:dyDescent="0.35">
      <c r="A8" s="7">
        <v>7</v>
      </c>
      <c r="B8" s="8" t="s">
        <v>13</v>
      </c>
      <c r="C8" s="9">
        <v>4.5</v>
      </c>
      <c r="D8" s="10">
        <v>500</v>
      </c>
      <c r="E8" s="11">
        <v>3</v>
      </c>
      <c r="F8" s="27">
        <f t="shared" si="0"/>
        <v>200.25</v>
      </c>
      <c r="G8" s="29" t="s">
        <v>34</v>
      </c>
      <c r="H8" s="28">
        <f t="shared" si="1"/>
        <v>19.126074498567334</v>
      </c>
      <c r="I8" s="6" t="str">
        <f t="shared" si="2"/>
        <v>EURO</v>
      </c>
    </row>
    <row r="9" spans="1:9" ht="15.5" x14ac:dyDescent="0.35">
      <c r="A9" s="7">
        <v>8</v>
      </c>
      <c r="B9" s="8" t="s">
        <v>14</v>
      </c>
      <c r="C9" s="9">
        <v>5.6</v>
      </c>
      <c r="D9" s="10">
        <v>1654</v>
      </c>
      <c r="E9" s="11">
        <v>2</v>
      </c>
      <c r="F9" s="27">
        <f t="shared" si="0"/>
        <v>912.34640000000002</v>
      </c>
      <c r="G9" s="29" t="s">
        <v>33</v>
      </c>
      <c r="H9" s="28">
        <f t="shared" si="1"/>
        <v>92.436312056737592</v>
      </c>
      <c r="I9" s="6" t="str">
        <f t="shared" si="2"/>
        <v xml:space="preserve"> Долар  USA</v>
      </c>
    </row>
    <row r="10" spans="1:9" ht="15.5" x14ac:dyDescent="0.35">
      <c r="A10" s="1">
        <v>9</v>
      </c>
      <c r="B10" s="8" t="s">
        <v>15</v>
      </c>
      <c r="C10" s="9">
        <v>5.64</v>
      </c>
      <c r="D10" s="10">
        <v>3540</v>
      </c>
      <c r="E10" s="11">
        <v>4</v>
      </c>
      <c r="F10" s="27">
        <f t="shared" si="0"/>
        <v>1966.6115999999997</v>
      </c>
      <c r="G10" s="29" t="s">
        <v>33</v>
      </c>
      <c r="H10" s="28">
        <f t="shared" si="1"/>
        <v>11568.303529411762</v>
      </c>
      <c r="I10" s="6" t="str">
        <f t="shared" si="2"/>
        <v>Російський рубль</v>
      </c>
    </row>
    <row r="11" spans="1:9" ht="15.5" x14ac:dyDescent="0.35">
      <c r="A11" s="7">
        <v>10</v>
      </c>
      <c r="B11" s="8" t="s">
        <v>16</v>
      </c>
      <c r="C11" s="9">
        <v>4.87</v>
      </c>
      <c r="D11" s="10">
        <v>20</v>
      </c>
      <c r="E11" s="11">
        <v>2</v>
      </c>
      <c r="F11" s="27">
        <f t="shared" si="0"/>
        <v>5.1622000000000003</v>
      </c>
      <c r="G11" s="29" t="s">
        <v>35</v>
      </c>
      <c r="H11" s="28">
        <f t="shared" si="1"/>
        <v>0.52301925025329288</v>
      </c>
      <c r="I11" s="6" t="str">
        <f t="shared" si="2"/>
        <v xml:space="preserve"> Долар  USA</v>
      </c>
    </row>
    <row r="12" spans="1:9" ht="15.5" x14ac:dyDescent="0.35">
      <c r="A12" s="7">
        <v>11</v>
      </c>
      <c r="B12" s="8" t="s">
        <v>17</v>
      </c>
      <c r="C12" s="9">
        <v>21.65</v>
      </c>
      <c r="D12" s="10">
        <v>4</v>
      </c>
      <c r="E12" s="11">
        <v>1</v>
      </c>
      <c r="F12" s="27">
        <f t="shared" si="0"/>
        <v>7.7073999999999998</v>
      </c>
      <c r="G12" s="29" t="s">
        <v>34</v>
      </c>
      <c r="H12" s="28">
        <f t="shared" si="1"/>
        <v>0.52935439560439557</v>
      </c>
      <c r="I12" s="6" t="str">
        <f t="shared" si="2"/>
        <v>Англ. фунт</v>
      </c>
    </row>
    <row r="13" spans="1:9" ht="15.5" x14ac:dyDescent="0.35">
      <c r="A13" s="7">
        <v>12</v>
      </c>
      <c r="B13" s="8" t="s">
        <v>18</v>
      </c>
      <c r="C13" s="9">
        <v>8.1199999999999992</v>
      </c>
      <c r="D13" s="10">
        <v>88</v>
      </c>
      <c r="E13" s="11">
        <v>4</v>
      </c>
      <c r="F13" s="27">
        <f t="shared" si="0"/>
        <v>63.595839999999995</v>
      </c>
      <c r="G13" s="29" t="s">
        <v>34</v>
      </c>
      <c r="H13" s="28">
        <f t="shared" si="1"/>
        <v>374.09317647058816</v>
      </c>
      <c r="I13" s="6" t="str">
        <f t="shared" si="2"/>
        <v>Російський рубль</v>
      </c>
    </row>
    <row r="14" spans="1:9" ht="15.5" x14ac:dyDescent="0.35">
      <c r="A14" s="1">
        <v>13</v>
      </c>
      <c r="B14" s="8" t="s">
        <v>19</v>
      </c>
      <c r="C14" s="9">
        <v>25.98</v>
      </c>
      <c r="D14" s="10">
        <v>92</v>
      </c>
      <c r="E14" s="11">
        <v>2</v>
      </c>
      <c r="F14" s="27">
        <f t="shared" si="0"/>
        <v>126.67847999999998</v>
      </c>
      <c r="G14" s="29" t="s">
        <v>35</v>
      </c>
      <c r="H14" s="28">
        <f t="shared" si="1"/>
        <v>12.834699088145896</v>
      </c>
      <c r="I14" s="6" t="str">
        <f t="shared" si="2"/>
        <v xml:space="preserve"> Долар  USA</v>
      </c>
    </row>
    <row r="15" spans="1:9" ht="15.5" x14ac:dyDescent="0.35">
      <c r="A15" s="7">
        <v>14</v>
      </c>
      <c r="B15" s="8" t="s">
        <v>20</v>
      </c>
      <c r="C15" s="9">
        <v>18.54</v>
      </c>
      <c r="D15" s="10">
        <v>132</v>
      </c>
      <c r="E15" s="11">
        <v>3</v>
      </c>
      <c r="F15" s="27">
        <f t="shared" si="0"/>
        <v>241.05707999999996</v>
      </c>
      <c r="G15" s="29" t="s">
        <v>33</v>
      </c>
      <c r="H15" s="28">
        <f t="shared" si="1"/>
        <v>23.02359885386819</v>
      </c>
      <c r="I15" s="6" t="str">
        <f t="shared" si="2"/>
        <v>EURO</v>
      </c>
    </row>
    <row r="16" spans="1:9" ht="16" thickBot="1" x14ac:dyDescent="0.4">
      <c r="A16" s="12">
        <v>15</v>
      </c>
      <c r="B16" s="13" t="s">
        <v>21</v>
      </c>
      <c r="C16" s="14">
        <v>17.46</v>
      </c>
      <c r="D16" s="15">
        <v>456</v>
      </c>
      <c r="E16" s="16">
        <v>1</v>
      </c>
      <c r="F16" s="27">
        <f t="shared" si="0"/>
        <v>708.59664000000009</v>
      </c>
      <c r="G16" s="30" t="s">
        <v>34</v>
      </c>
      <c r="H16" s="28">
        <f t="shared" si="1"/>
        <v>48.667351648351655</v>
      </c>
      <c r="I16" s="6" t="str">
        <f t="shared" si="2"/>
        <v>Англ. фунт</v>
      </c>
    </row>
    <row r="17" spans="2:15" ht="13" thickBot="1" x14ac:dyDescent="0.3"/>
    <row r="18" spans="2:15" ht="22.5" customHeight="1" x14ac:dyDescent="0.4">
      <c r="E18" s="120"/>
      <c r="F18" s="120"/>
      <c r="G18" s="46" t="s">
        <v>29</v>
      </c>
      <c r="H18" s="47"/>
      <c r="I18" s="48"/>
    </row>
    <row r="19" spans="2:15" ht="23" x14ac:dyDescent="0.35">
      <c r="E19" s="18"/>
      <c r="G19" s="43" t="s">
        <v>33</v>
      </c>
      <c r="H19" s="44" t="s">
        <v>34</v>
      </c>
      <c r="I19" s="45" t="s">
        <v>35</v>
      </c>
    </row>
    <row r="20" spans="2:15" ht="35" x14ac:dyDescent="0.25">
      <c r="G20" s="33" t="s">
        <v>30</v>
      </c>
      <c r="H20" s="36" t="s">
        <v>31</v>
      </c>
      <c r="I20" s="40" t="s">
        <v>36</v>
      </c>
    </row>
    <row r="21" spans="2:15" ht="17.25" customHeight="1" thickBot="1" x14ac:dyDescent="0.45">
      <c r="B21" s="17" t="s">
        <v>22</v>
      </c>
      <c r="G21" s="41">
        <v>9.85</v>
      </c>
      <c r="H21" s="42">
        <v>8.9</v>
      </c>
      <c r="I21" s="35">
        <v>5.3</v>
      </c>
    </row>
    <row r="22" spans="2:15" ht="13" thickBot="1" x14ac:dyDescent="0.3"/>
    <row r="23" spans="2:15" ht="31" x14ac:dyDescent="0.35">
      <c r="B23" s="55" t="s">
        <v>23</v>
      </c>
      <c r="C23" s="52">
        <v>4</v>
      </c>
      <c r="D23" s="50">
        <v>2</v>
      </c>
      <c r="E23" s="50">
        <v>1</v>
      </c>
      <c r="F23" s="51">
        <v>3</v>
      </c>
    </row>
    <row r="24" spans="2:15" ht="31" x14ac:dyDescent="0.35">
      <c r="B24" s="56" t="s">
        <v>6</v>
      </c>
      <c r="C24" s="53" t="s">
        <v>24</v>
      </c>
      <c r="D24" s="11" t="s">
        <v>25</v>
      </c>
      <c r="E24" s="11" t="s">
        <v>26</v>
      </c>
      <c r="F24" s="21" t="s">
        <v>27</v>
      </c>
    </row>
    <row r="25" spans="2:15" ht="36.5" thickBot="1" x14ac:dyDescent="0.4">
      <c r="B25" s="57" t="s">
        <v>1</v>
      </c>
      <c r="C25" s="54">
        <v>0.17</v>
      </c>
      <c r="D25" s="30">
        <v>9.8699999999999992</v>
      </c>
      <c r="E25" s="30">
        <v>14.56</v>
      </c>
      <c r="F25" s="24">
        <v>10.47</v>
      </c>
    </row>
    <row r="29" spans="2:15" ht="20" x14ac:dyDescent="0.4">
      <c r="N29" s="49"/>
      <c r="O29" s="49"/>
    </row>
  </sheetData>
  <mergeCells count="1">
    <mergeCell ref="E18:F18"/>
  </mergeCells>
  <phoneticPr fontId="0" type="noConversion"/>
  <pageMargins left="0.28999999999999998" right="0.25" top="0.46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4"/>
  </sheetPr>
  <dimension ref="A1:I23"/>
  <sheetViews>
    <sheetView zoomScale="75" workbookViewId="0">
      <selection activeCell="K33" sqref="K33"/>
    </sheetView>
  </sheetViews>
  <sheetFormatPr defaultRowHeight="12.5" x14ac:dyDescent="0.25"/>
  <cols>
    <col min="1" max="1" width="4.6328125" customWidth="1"/>
    <col min="2" max="2" width="16.08984375" customWidth="1"/>
    <col min="3" max="3" width="21" customWidth="1"/>
    <col min="4" max="4" width="15.6328125" customWidth="1"/>
    <col min="5" max="5" width="13.453125" customWidth="1"/>
    <col min="6" max="6" width="18.6328125" customWidth="1"/>
    <col min="7" max="7" width="22.6328125" customWidth="1"/>
    <col min="8" max="8" width="15.90625" customWidth="1"/>
    <col min="9" max="9" width="19.08984375" bestFit="1" customWidth="1"/>
  </cols>
  <sheetData>
    <row r="1" spans="1:9" ht="46.5" customHeight="1" thickBot="1" x14ac:dyDescent="0.3">
      <c r="A1" s="25" t="s">
        <v>0</v>
      </c>
      <c r="B1" s="26" t="s">
        <v>2</v>
      </c>
      <c r="C1" s="26" t="s">
        <v>28</v>
      </c>
      <c r="D1" s="26" t="s">
        <v>3</v>
      </c>
      <c r="E1" s="26" t="s">
        <v>23</v>
      </c>
      <c r="F1" s="26" t="s">
        <v>4</v>
      </c>
      <c r="G1" s="26" t="s">
        <v>32</v>
      </c>
      <c r="H1" s="26" t="s">
        <v>5</v>
      </c>
      <c r="I1" s="26" t="s">
        <v>6</v>
      </c>
    </row>
    <row r="2" spans="1:9" ht="15.5" x14ac:dyDescent="0.35">
      <c r="A2" s="1">
        <v>1</v>
      </c>
      <c r="B2" s="2" t="s">
        <v>7</v>
      </c>
      <c r="C2" s="3">
        <v>4.5</v>
      </c>
      <c r="D2" s="4">
        <v>12</v>
      </c>
      <c r="E2" s="5">
        <v>1</v>
      </c>
      <c r="F2" s="27">
        <f>LOOKUP(G2,$F$20:$H$22)*(C2/100)*D2</f>
        <v>5.319</v>
      </c>
      <c r="G2" s="27" t="s">
        <v>33</v>
      </c>
      <c r="H2" s="28">
        <f>F2/LOOKUP(E2,$B$20:$D$23)</f>
        <v>0.53890577507598791</v>
      </c>
      <c r="I2" s="6" t="str">
        <f>LOOKUP(E2,$B$20:$C$23)</f>
        <v xml:space="preserve"> Долар  USA</v>
      </c>
    </row>
    <row r="3" spans="1:9" ht="15.5" x14ac:dyDescent="0.35">
      <c r="A3" s="7">
        <v>2</v>
      </c>
      <c r="B3" s="8" t="s">
        <v>8</v>
      </c>
      <c r="C3" s="9">
        <v>5.68</v>
      </c>
      <c r="D3" s="10">
        <v>125.54</v>
      </c>
      <c r="E3" s="11">
        <v>2</v>
      </c>
      <c r="F3" s="27">
        <f t="shared" ref="F3:F16" si="0">LOOKUP(G3,$F$20:$H$22)*(C3/100)*D3</f>
        <v>70.237119199999995</v>
      </c>
      <c r="G3" s="29" t="s">
        <v>35</v>
      </c>
      <c r="H3" s="28">
        <f t="shared" ref="H3:H16" si="1">F3/LOOKUP(E3,$B$20:$D$23)</f>
        <v>4.8239779670329668</v>
      </c>
      <c r="I3" s="6" t="str">
        <f t="shared" ref="I3:I16" si="2">LOOKUP(E3,$B$20:$C$23)</f>
        <v>Англ. фунт</v>
      </c>
    </row>
    <row r="4" spans="1:9" ht="15.5" x14ac:dyDescent="0.35">
      <c r="A4" s="7">
        <v>3</v>
      </c>
      <c r="B4" s="8" t="s">
        <v>9</v>
      </c>
      <c r="C4" s="9">
        <v>7.89</v>
      </c>
      <c r="D4" s="10">
        <v>1254.6500000000001</v>
      </c>
      <c r="E4" s="11">
        <v>4</v>
      </c>
      <c r="F4" s="27">
        <f t="shared" si="0"/>
        <v>881.02777650000007</v>
      </c>
      <c r="G4" s="29" t="s">
        <v>34</v>
      </c>
      <c r="H4" s="28">
        <f t="shared" si="1"/>
        <v>5182.5163323529414</v>
      </c>
      <c r="I4" s="6" t="str">
        <f t="shared" si="2"/>
        <v>Російський рубль</v>
      </c>
    </row>
    <row r="5" spans="1:9" ht="15.5" x14ac:dyDescent="0.35">
      <c r="A5" s="7">
        <v>4</v>
      </c>
      <c r="B5" s="8" t="s">
        <v>10</v>
      </c>
      <c r="C5" s="9">
        <v>7.65</v>
      </c>
      <c r="D5" s="10">
        <v>65.540000000000006</v>
      </c>
      <c r="E5" s="11">
        <v>2</v>
      </c>
      <c r="F5" s="27">
        <f t="shared" si="0"/>
        <v>49.386028500000002</v>
      </c>
      <c r="G5" s="29" t="s">
        <v>33</v>
      </c>
      <c r="H5" s="28">
        <f t="shared" si="1"/>
        <v>3.3918975618131868</v>
      </c>
      <c r="I5" s="6" t="str">
        <f t="shared" si="2"/>
        <v>Англ. фунт</v>
      </c>
    </row>
    <row r="6" spans="1:9" ht="15.5" x14ac:dyDescent="0.35">
      <c r="A6" s="1">
        <v>5</v>
      </c>
      <c r="B6" s="8" t="s">
        <v>11</v>
      </c>
      <c r="C6" s="9">
        <v>12.9</v>
      </c>
      <c r="D6" s="10">
        <v>63</v>
      </c>
      <c r="E6" s="11">
        <v>1</v>
      </c>
      <c r="F6" s="27">
        <f t="shared" si="0"/>
        <v>80.05095</v>
      </c>
      <c r="G6" s="29" t="s">
        <v>35</v>
      </c>
      <c r="H6" s="28">
        <f t="shared" si="1"/>
        <v>8.1105319148936186</v>
      </c>
      <c r="I6" s="6" t="str">
        <f t="shared" si="2"/>
        <v xml:space="preserve"> Долар  USA</v>
      </c>
    </row>
    <row r="7" spans="1:9" ht="15.5" x14ac:dyDescent="0.35">
      <c r="A7" s="7">
        <v>6</v>
      </c>
      <c r="B7" s="8" t="s">
        <v>12</v>
      </c>
      <c r="C7" s="9">
        <v>15.48</v>
      </c>
      <c r="D7" s="10">
        <v>234</v>
      </c>
      <c r="E7" s="11">
        <v>4</v>
      </c>
      <c r="F7" s="27">
        <f t="shared" si="0"/>
        <v>356.79851999999994</v>
      </c>
      <c r="G7" s="29" t="s">
        <v>35</v>
      </c>
      <c r="H7" s="28">
        <f t="shared" si="1"/>
        <v>2098.8148235294111</v>
      </c>
      <c r="I7" s="6" t="str">
        <f t="shared" si="2"/>
        <v>Російський рубль</v>
      </c>
    </row>
    <row r="8" spans="1:9" ht="15.5" x14ac:dyDescent="0.35">
      <c r="A8" s="7">
        <v>7</v>
      </c>
      <c r="B8" s="8" t="s">
        <v>13</v>
      </c>
      <c r="C8" s="9">
        <v>4.5</v>
      </c>
      <c r="D8" s="10">
        <v>500</v>
      </c>
      <c r="E8" s="11">
        <v>3</v>
      </c>
      <c r="F8" s="27">
        <f t="shared" si="0"/>
        <v>200.25</v>
      </c>
      <c r="G8" s="29" t="s">
        <v>34</v>
      </c>
      <c r="H8" s="28">
        <f t="shared" si="1"/>
        <v>19.126074498567334</v>
      </c>
      <c r="I8" s="6" t="str">
        <f t="shared" si="2"/>
        <v>EURO</v>
      </c>
    </row>
    <row r="9" spans="1:9" ht="15.5" x14ac:dyDescent="0.35">
      <c r="A9" s="7">
        <v>8</v>
      </c>
      <c r="B9" s="8" t="s">
        <v>14</v>
      </c>
      <c r="C9" s="9">
        <v>5.6</v>
      </c>
      <c r="D9" s="10">
        <v>1654</v>
      </c>
      <c r="E9" s="11">
        <v>2</v>
      </c>
      <c r="F9" s="27">
        <f t="shared" si="0"/>
        <v>912.34639999999979</v>
      </c>
      <c r="G9" s="29" t="s">
        <v>33</v>
      </c>
      <c r="H9" s="28">
        <f t="shared" si="1"/>
        <v>62.66115384615383</v>
      </c>
      <c r="I9" s="6" t="str">
        <f t="shared" si="2"/>
        <v>Англ. фунт</v>
      </c>
    </row>
    <row r="10" spans="1:9" ht="15.5" x14ac:dyDescent="0.35">
      <c r="A10" s="1">
        <v>9</v>
      </c>
      <c r="B10" s="8" t="s">
        <v>15</v>
      </c>
      <c r="C10" s="9">
        <v>5.64</v>
      </c>
      <c r="D10" s="10">
        <v>3540</v>
      </c>
      <c r="E10" s="11">
        <v>4</v>
      </c>
      <c r="F10" s="27">
        <f t="shared" si="0"/>
        <v>1966.6115999999997</v>
      </c>
      <c r="G10" s="29" t="s">
        <v>33</v>
      </c>
      <c r="H10" s="28">
        <f t="shared" si="1"/>
        <v>11568.303529411762</v>
      </c>
      <c r="I10" s="6" t="str">
        <f t="shared" si="2"/>
        <v>Російський рубль</v>
      </c>
    </row>
    <row r="11" spans="1:9" ht="15.5" x14ac:dyDescent="0.35">
      <c r="A11" s="7">
        <v>10</v>
      </c>
      <c r="B11" s="8" t="s">
        <v>16</v>
      </c>
      <c r="C11" s="9">
        <v>4.87</v>
      </c>
      <c r="D11" s="10">
        <v>20</v>
      </c>
      <c r="E11" s="11">
        <v>2</v>
      </c>
      <c r="F11" s="27">
        <f t="shared" si="0"/>
        <v>9.5938999999999997</v>
      </c>
      <c r="G11" s="29" t="s">
        <v>35</v>
      </c>
      <c r="H11" s="28">
        <f t="shared" si="1"/>
        <v>0.6589217032967033</v>
      </c>
      <c r="I11" s="6" t="str">
        <f>LOOKUP(E11,$B$20:$C$23)</f>
        <v>Англ. фунт</v>
      </c>
    </row>
    <row r="12" spans="1:9" ht="15.5" x14ac:dyDescent="0.35">
      <c r="A12" s="7">
        <v>11</v>
      </c>
      <c r="B12" s="8" t="s">
        <v>17</v>
      </c>
      <c r="C12" s="9">
        <v>21.65</v>
      </c>
      <c r="D12" s="10">
        <v>4</v>
      </c>
      <c r="E12" s="11">
        <v>1</v>
      </c>
      <c r="F12" s="27">
        <f t="shared" si="0"/>
        <v>7.7073999999999998</v>
      </c>
      <c r="G12" s="29" t="s">
        <v>34</v>
      </c>
      <c r="H12" s="28">
        <f t="shared" si="1"/>
        <v>0.78089159067882474</v>
      </c>
      <c r="I12" s="6" t="str">
        <f>LOOKUP(E12,$B$20:$C$23)</f>
        <v xml:space="preserve"> Долар  USA</v>
      </c>
    </row>
    <row r="13" spans="1:9" ht="15.5" x14ac:dyDescent="0.35">
      <c r="A13" s="7">
        <v>12</v>
      </c>
      <c r="B13" s="8" t="s">
        <v>18</v>
      </c>
      <c r="C13" s="9">
        <v>8.1199999999999992</v>
      </c>
      <c r="D13" s="10">
        <v>88</v>
      </c>
      <c r="E13" s="11">
        <v>4</v>
      </c>
      <c r="F13" s="27">
        <f t="shared" si="0"/>
        <v>63.595839999999995</v>
      </c>
      <c r="G13" s="29" t="s">
        <v>34</v>
      </c>
      <c r="H13" s="28">
        <f t="shared" si="1"/>
        <v>374.09317647058816</v>
      </c>
      <c r="I13" s="6" t="str">
        <f t="shared" si="2"/>
        <v>Російський рубль</v>
      </c>
    </row>
    <row r="14" spans="1:9" ht="15.5" x14ac:dyDescent="0.35">
      <c r="A14" s="1">
        <v>13</v>
      </c>
      <c r="B14" s="8" t="s">
        <v>19</v>
      </c>
      <c r="C14" s="9">
        <v>25.98</v>
      </c>
      <c r="D14" s="10">
        <v>92</v>
      </c>
      <c r="E14" s="11">
        <v>2</v>
      </c>
      <c r="F14" s="27">
        <f t="shared" si="0"/>
        <v>235.43076000000002</v>
      </c>
      <c r="G14" s="29" t="s">
        <v>35</v>
      </c>
      <c r="H14" s="28">
        <f t="shared" si="1"/>
        <v>16.169695054945056</v>
      </c>
      <c r="I14" s="6" t="str">
        <f t="shared" si="2"/>
        <v>Англ. фунт</v>
      </c>
    </row>
    <row r="15" spans="1:9" ht="15.5" x14ac:dyDescent="0.35">
      <c r="A15" s="7">
        <v>14</v>
      </c>
      <c r="B15" s="8" t="s">
        <v>20</v>
      </c>
      <c r="C15" s="9">
        <v>18.54</v>
      </c>
      <c r="D15" s="10">
        <v>132</v>
      </c>
      <c r="E15" s="11">
        <v>3</v>
      </c>
      <c r="F15" s="27">
        <f t="shared" si="0"/>
        <v>241.05707999999996</v>
      </c>
      <c r="G15" s="29" t="s">
        <v>33</v>
      </c>
      <c r="H15" s="28">
        <f t="shared" si="1"/>
        <v>23.02359885386819</v>
      </c>
      <c r="I15" s="6" t="str">
        <f t="shared" si="2"/>
        <v>EURO</v>
      </c>
    </row>
    <row r="16" spans="1:9" ht="16" thickBot="1" x14ac:dyDescent="0.4">
      <c r="A16" s="12">
        <v>15</v>
      </c>
      <c r="B16" s="13" t="s">
        <v>21</v>
      </c>
      <c r="C16" s="14">
        <v>17.46</v>
      </c>
      <c r="D16" s="15">
        <v>456</v>
      </c>
      <c r="E16" s="16">
        <v>1</v>
      </c>
      <c r="F16" s="27">
        <f t="shared" si="0"/>
        <v>708.59664000000009</v>
      </c>
      <c r="G16" s="30" t="s">
        <v>34</v>
      </c>
      <c r="H16" s="28">
        <f t="shared" si="1"/>
        <v>71.792972644376917</v>
      </c>
      <c r="I16" s="6" t="str">
        <f t="shared" si="2"/>
        <v xml:space="preserve"> Долар  USA</v>
      </c>
    </row>
    <row r="18" spans="1:8" ht="22.5" customHeight="1" thickBot="1" x14ac:dyDescent="0.45">
      <c r="A18" s="17" t="s">
        <v>22</v>
      </c>
      <c r="B18" s="17"/>
      <c r="C18" s="17"/>
      <c r="E18" s="120"/>
      <c r="F18" s="120"/>
    </row>
    <row r="19" spans="1:8" ht="36.5" thickBot="1" x14ac:dyDescent="0.4">
      <c r="B19" s="26" t="s">
        <v>23</v>
      </c>
      <c r="C19" s="31" t="s">
        <v>6</v>
      </c>
      <c r="D19" s="32" t="s">
        <v>1</v>
      </c>
      <c r="E19" s="18"/>
      <c r="F19" s="124" t="s">
        <v>29</v>
      </c>
      <c r="G19" s="125"/>
      <c r="H19" s="126"/>
    </row>
    <row r="20" spans="1:8" ht="17.5" x14ac:dyDescent="0.35">
      <c r="B20" s="5">
        <v>1</v>
      </c>
      <c r="C20" s="19" t="s">
        <v>25</v>
      </c>
      <c r="D20" s="20">
        <v>9.8699999999999992</v>
      </c>
      <c r="F20" s="37" t="s">
        <v>33</v>
      </c>
      <c r="G20" s="36" t="s">
        <v>30</v>
      </c>
      <c r="H20" s="34">
        <v>9.85</v>
      </c>
    </row>
    <row r="21" spans="1:8" ht="17.25" customHeight="1" x14ac:dyDescent="0.35">
      <c r="B21" s="11">
        <v>2</v>
      </c>
      <c r="C21" s="21" t="s">
        <v>26</v>
      </c>
      <c r="D21" s="22">
        <v>14.56</v>
      </c>
      <c r="F21" s="37" t="s">
        <v>34</v>
      </c>
      <c r="G21" s="36" t="s">
        <v>31</v>
      </c>
      <c r="H21" s="34">
        <v>8.9</v>
      </c>
    </row>
    <row r="22" spans="1:8" ht="21" thickBot="1" x14ac:dyDescent="0.4">
      <c r="B22" s="11">
        <v>3</v>
      </c>
      <c r="C22" s="21" t="s">
        <v>27</v>
      </c>
      <c r="D22" s="22">
        <v>10.47</v>
      </c>
      <c r="F22" s="38" t="s">
        <v>35</v>
      </c>
      <c r="G22" s="39" t="s">
        <v>36</v>
      </c>
      <c r="H22" s="35">
        <v>5.3</v>
      </c>
    </row>
    <row r="23" spans="1:8" ht="16" thickBot="1" x14ac:dyDescent="0.4">
      <c r="B23" s="16">
        <v>4</v>
      </c>
      <c r="C23" s="23" t="s">
        <v>24</v>
      </c>
      <c r="D23" s="24">
        <v>0.17</v>
      </c>
    </row>
  </sheetData>
  <sortState xmlns:xlrd2="http://schemas.microsoft.com/office/spreadsheetml/2017/richdata2" ref="B20:D23">
    <sortCondition ref="B20:B23"/>
  </sortState>
  <mergeCells count="2">
    <mergeCell ref="E18:F18"/>
    <mergeCell ref="F19:H19"/>
  </mergeCells>
  <pageMargins left="0.28999999999999998" right="0.25" top="0.46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31F6-8CC7-496C-BC2A-8B465C8B090B}">
  <sheetPr>
    <tabColor theme="7" tint="0.39997558519241921"/>
  </sheetPr>
  <dimension ref="A1:C5"/>
  <sheetViews>
    <sheetView zoomScale="177" workbookViewId="0">
      <selection activeCell="F12" sqref="F12"/>
    </sheetView>
  </sheetViews>
  <sheetFormatPr defaultRowHeight="12.5" x14ac:dyDescent="0.25"/>
  <sheetData>
    <row r="1" spans="1:3" ht="13" thickBot="1" x14ac:dyDescent="0.3"/>
    <row r="2" spans="1:3" ht="13" x14ac:dyDescent="0.3">
      <c r="A2" s="60" t="s">
        <v>37</v>
      </c>
      <c r="B2" s="61" t="s">
        <v>38</v>
      </c>
      <c r="C2" s="62" t="s">
        <v>39</v>
      </c>
    </row>
    <row r="3" spans="1:3" x14ac:dyDescent="0.25">
      <c r="A3" s="63">
        <v>23</v>
      </c>
      <c r="B3" s="59">
        <v>2</v>
      </c>
      <c r="C3" s="64">
        <f>POWER((LN(ABS(A3))+_xlfn.COT(POWER(A3,B3))/(SQRT(ABS(A3)+ABS(B3)))),1/LOG10(A3-1))</f>
        <v>2.3842241663872761</v>
      </c>
    </row>
    <row r="4" spans="1:3" x14ac:dyDescent="0.25">
      <c r="A4" s="63">
        <v>12</v>
      </c>
      <c r="B4" s="59">
        <v>5</v>
      </c>
      <c r="C4" s="64">
        <f>POWER((LN(ABS(A3))+_xlfn.COT(POWER(A3,B3))/(SQRT(ABS(A3)+ABS(B3)))),1/LOG10(A3-1))</f>
        <v>2.3842241663872761</v>
      </c>
    </row>
    <row r="5" spans="1:3" ht="13" thickBot="1" x14ac:dyDescent="0.3">
      <c r="A5" s="65">
        <v>43</v>
      </c>
      <c r="B5" s="66">
        <v>1</v>
      </c>
      <c r="C5" s="64">
        <f>POWER((LN(ABS(A3))+_xlfn.COT(POWER(A3,B3))/(SQRT(ABS(A3)+ABS(B3)))),1/LOG10(A3-1))</f>
        <v>2.3842241663872761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DF2C-4E29-4349-8915-1426545838FA}">
  <sheetPr>
    <tabColor theme="7" tint="0.39997558519241921"/>
  </sheetPr>
  <dimension ref="A1:B5"/>
  <sheetViews>
    <sheetView zoomScale="260" workbookViewId="0">
      <selection activeCell="F12" sqref="F12"/>
    </sheetView>
  </sheetViews>
  <sheetFormatPr defaultRowHeight="12.5" x14ac:dyDescent="0.25"/>
  <sheetData>
    <row r="1" spans="1:2" ht="13" x14ac:dyDescent="0.3">
      <c r="A1" s="60" t="s">
        <v>37</v>
      </c>
      <c r="B1" s="62" t="s">
        <v>38</v>
      </c>
    </row>
    <row r="2" spans="1:2" x14ac:dyDescent="0.25">
      <c r="A2" s="63">
        <v>23</v>
      </c>
      <c r="B2" s="64">
        <f>IF(POWER(COS(A2),2)=POWER(SIN(A2),2),POWER(TAN(A2),1/_xlfn.COT(A2))/((LOG10(A2)*SIN(POWER(A2,2)))),5.2+SQRT(A2))</f>
        <v>9.9958315233127202</v>
      </c>
    </row>
    <row r="3" spans="1:2" x14ac:dyDescent="0.25">
      <c r="A3" s="67">
        <v>12</v>
      </c>
      <c r="B3" s="64">
        <f t="shared" ref="B3:B5" si="0">IF(POWER(COS(A3),2)=POWER(SIN(A3),2),POWER(TAN(A3),1/_xlfn.COT(A3))/((LOG10(A3)*SIN(POWER(A3,2)))),5.2+SQRT(A3))</f>
        <v>8.6641016151377546</v>
      </c>
    </row>
    <row r="4" spans="1:2" x14ac:dyDescent="0.25">
      <c r="A4" s="63">
        <v>43</v>
      </c>
      <c r="B4" s="64">
        <f t="shared" si="0"/>
        <v>11.757438524302</v>
      </c>
    </row>
    <row r="5" spans="1:2" ht="13" thickBot="1" x14ac:dyDescent="0.3">
      <c r="A5" s="65">
        <v>1</v>
      </c>
      <c r="B5" s="64">
        <f t="shared" si="0"/>
        <v>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388F-0AF9-4C5F-BC69-A3091F01A97E}">
  <sheetPr>
    <tabColor theme="7" tint="0.39997558519241921"/>
  </sheetPr>
  <dimension ref="D5:I10"/>
  <sheetViews>
    <sheetView topLeftCell="C3" zoomScale="147" workbookViewId="0">
      <selection activeCell="E10" sqref="E10"/>
    </sheetView>
  </sheetViews>
  <sheetFormatPr defaultRowHeight="12.5" x14ac:dyDescent="0.25"/>
  <cols>
    <col min="5" max="5" width="13.453125" customWidth="1"/>
    <col min="6" max="6" width="16" customWidth="1"/>
    <col min="7" max="7" width="17.36328125" customWidth="1"/>
  </cols>
  <sheetData>
    <row r="5" spans="4:9" ht="13" thickBot="1" x14ac:dyDescent="0.3"/>
    <row r="6" spans="4:9" ht="13.5" thickBot="1" x14ac:dyDescent="0.35">
      <c r="D6" s="131" t="s">
        <v>40</v>
      </c>
      <c r="E6" s="132" t="s">
        <v>41</v>
      </c>
      <c r="F6" s="133" t="s">
        <v>42</v>
      </c>
      <c r="G6" s="131" t="s">
        <v>43</v>
      </c>
      <c r="H6" s="133" t="s">
        <v>44</v>
      </c>
    </row>
    <row r="7" spans="4:9" x14ac:dyDescent="0.25">
      <c r="D7" s="83">
        <f>IF(MOD(E7,10)=0,1,0)</f>
        <v>0</v>
      </c>
      <c r="E7" s="83">
        <v>12</v>
      </c>
      <c r="F7" s="83">
        <f>POWER(E7,2)</f>
        <v>144</v>
      </c>
      <c r="G7" s="130">
        <f>SUMIF(E7:E10,"&gt;0",F7:F10)</f>
        <v>644</v>
      </c>
      <c r="H7" s="83">
        <f>COUNTIF(D7:D10,"=1")</f>
        <v>3</v>
      </c>
    </row>
    <row r="8" spans="4:9" x14ac:dyDescent="0.25">
      <c r="D8" s="70">
        <f>IF(MOD(E8,10)=0,1,0)</f>
        <v>1</v>
      </c>
      <c r="E8" s="70">
        <v>10</v>
      </c>
      <c r="F8" s="70">
        <f>POWER(E8,2)</f>
        <v>100</v>
      </c>
      <c r="G8" s="68"/>
      <c r="H8" s="68"/>
      <c r="I8" s="68"/>
    </row>
    <row r="9" spans="4:9" x14ac:dyDescent="0.25">
      <c r="D9" s="70">
        <f>IF(MOD(E9,10)=0,1,0)</f>
        <v>1</v>
      </c>
      <c r="E9" s="70">
        <v>-90</v>
      </c>
      <c r="F9" s="70">
        <f>POWER(E9,2)</f>
        <v>8100</v>
      </c>
      <c r="G9" s="68"/>
      <c r="H9" s="68"/>
      <c r="I9" s="68"/>
    </row>
    <row r="10" spans="4:9" x14ac:dyDescent="0.25">
      <c r="D10" s="70">
        <f>IF(MOD(E10,10)=0,1,0)</f>
        <v>1</v>
      </c>
      <c r="E10" s="70">
        <v>20</v>
      </c>
      <c r="F10" s="70">
        <f>POWER(E10,2)</f>
        <v>400</v>
      </c>
      <c r="G10" s="68"/>
      <c r="H10" s="68"/>
      <c r="I10" s="68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B90C-165C-49CF-8B1E-C070022068D2}">
  <sheetPr>
    <tabColor theme="7" tint="0.39997558519241921"/>
  </sheetPr>
  <dimension ref="B4:H23"/>
  <sheetViews>
    <sheetView zoomScale="113" workbookViewId="0">
      <selection activeCell="F11" sqref="F11"/>
    </sheetView>
  </sheetViews>
  <sheetFormatPr defaultRowHeight="12.5" x14ac:dyDescent="0.25"/>
  <cols>
    <col min="4" max="4" width="14.81640625" customWidth="1"/>
    <col min="5" max="5" width="10.26953125" customWidth="1"/>
    <col min="6" max="6" width="25.36328125" customWidth="1"/>
    <col min="8" max="8" width="21" customWidth="1"/>
  </cols>
  <sheetData>
    <row r="4" spans="2:8" ht="13" thickBot="1" x14ac:dyDescent="0.3"/>
    <row r="5" spans="2:8" ht="13.5" thickBot="1" x14ac:dyDescent="0.35">
      <c r="B5" s="85" t="s">
        <v>45</v>
      </c>
      <c r="C5" s="85" t="s">
        <v>46</v>
      </c>
      <c r="D5" s="86" t="s">
        <v>47</v>
      </c>
      <c r="E5" s="86" t="s">
        <v>48</v>
      </c>
      <c r="F5" s="85" t="s">
        <v>49</v>
      </c>
      <c r="G5" s="86" t="s">
        <v>50</v>
      </c>
      <c r="H5" s="87" t="s">
        <v>51</v>
      </c>
    </row>
    <row r="6" spans="2:8" ht="13" thickBot="1" x14ac:dyDescent="0.3">
      <c r="B6" s="71">
        <v>-2</v>
      </c>
      <c r="C6" s="72">
        <f t="shared" ref="C6:C23" si="0">POWER(SIN(B6),2)-LOG((ABS(B6-TAN(B6))),5)</f>
        <v>-6.2629232139093771E-2</v>
      </c>
      <c r="D6" s="73">
        <f t="shared" ref="D6:D23" si="1">IF(C6&gt;$F$9,C6,0)</f>
        <v>0</v>
      </c>
      <c r="E6" s="80">
        <f>COUNTIF(C6:C23,"&gt;0")</f>
        <v>12</v>
      </c>
      <c r="F6" s="81">
        <f>SUM(D6:D23)</f>
        <v>25.009439676729631</v>
      </c>
      <c r="G6" s="82">
        <f>MAX(C6:C23)</f>
        <v>5.6431526394822011</v>
      </c>
      <c r="H6" s="79">
        <f>AVERAGE(C6:C23)</f>
        <v>1.2676466404207576</v>
      </c>
    </row>
    <row r="7" spans="2:8" x14ac:dyDescent="0.25">
      <c r="B7" s="74">
        <v>-1.77</v>
      </c>
      <c r="C7" s="70">
        <f t="shared" si="0"/>
        <v>-0.22317303580245573</v>
      </c>
      <c r="D7" s="75">
        <f t="shared" si="1"/>
        <v>0</v>
      </c>
      <c r="E7" s="69"/>
      <c r="F7" s="69"/>
      <c r="G7" s="69"/>
    </row>
    <row r="8" spans="2:8" x14ac:dyDescent="0.25">
      <c r="B8" s="74">
        <v>-1.54</v>
      </c>
      <c r="C8" s="70">
        <f t="shared" si="0"/>
        <v>-1.1330216973512059</v>
      </c>
      <c r="D8" s="75">
        <f t="shared" si="1"/>
        <v>0</v>
      </c>
      <c r="E8" s="69"/>
      <c r="F8" s="69"/>
      <c r="G8" s="69"/>
    </row>
    <row r="9" spans="2:8" x14ac:dyDescent="0.25">
      <c r="B9" s="74">
        <v>-1.31</v>
      </c>
      <c r="C9" s="70">
        <f t="shared" si="0"/>
        <v>0.38002757849714164</v>
      </c>
      <c r="D9" s="75">
        <f t="shared" si="1"/>
        <v>0.38002757849714164</v>
      </c>
      <c r="E9" s="69"/>
      <c r="F9" s="69"/>
      <c r="G9" s="69"/>
    </row>
    <row r="10" spans="2:8" x14ac:dyDescent="0.25">
      <c r="B10" s="74">
        <v>-1.08</v>
      </c>
      <c r="C10" s="70">
        <f t="shared" si="0"/>
        <v>0.92335539455807392</v>
      </c>
      <c r="D10" s="75">
        <f t="shared" si="1"/>
        <v>0.92335539455807392</v>
      </c>
      <c r="E10" s="69"/>
      <c r="F10" s="84"/>
      <c r="G10" s="69"/>
    </row>
    <row r="11" spans="2:8" x14ac:dyDescent="0.25">
      <c r="B11" s="74">
        <v>-0.85</v>
      </c>
      <c r="C11" s="70">
        <f t="shared" si="0"/>
        <v>1.3371393564972127</v>
      </c>
      <c r="D11" s="75">
        <f t="shared" si="1"/>
        <v>1.3371393564972127</v>
      </c>
      <c r="E11" s="69"/>
      <c r="F11" s="69"/>
      <c r="G11" s="69"/>
    </row>
    <row r="12" spans="2:8" x14ac:dyDescent="0.25">
      <c r="B12" s="74">
        <v>-0.62</v>
      </c>
      <c r="C12" s="70">
        <f t="shared" si="0"/>
        <v>1.8073255181524912</v>
      </c>
      <c r="D12" s="75">
        <f t="shared" si="1"/>
        <v>1.8073255181524912</v>
      </c>
      <c r="E12" s="69"/>
      <c r="F12" s="69"/>
      <c r="G12" s="69"/>
    </row>
    <row r="13" spans="2:8" x14ac:dyDescent="0.25">
      <c r="B13" s="74">
        <v>-0.39</v>
      </c>
      <c r="C13" s="70">
        <f t="shared" si="0"/>
        <v>2.543282080977888</v>
      </c>
      <c r="D13" s="75">
        <f t="shared" si="1"/>
        <v>2.543282080977888</v>
      </c>
      <c r="E13" s="69"/>
      <c r="F13" s="69"/>
      <c r="G13" s="69"/>
    </row>
    <row r="14" spans="2:8" x14ac:dyDescent="0.25">
      <c r="B14" s="74">
        <v>-0.16</v>
      </c>
      <c r="C14" s="70">
        <f t="shared" si="0"/>
        <v>4.1175330827900103</v>
      </c>
      <c r="D14" s="75">
        <f t="shared" si="1"/>
        <v>4.1175330827900103</v>
      </c>
      <c r="E14" s="69"/>
      <c r="F14" s="69"/>
      <c r="G14" s="69"/>
    </row>
    <row r="15" spans="2:8" x14ac:dyDescent="0.25">
      <c r="B15" s="74">
        <v>6.9999999999999798E-2</v>
      </c>
      <c r="C15" s="70">
        <f t="shared" si="0"/>
        <v>5.6431526394822011</v>
      </c>
      <c r="D15" s="75">
        <f t="shared" si="1"/>
        <v>5.6431526394822011</v>
      </c>
      <c r="E15" s="69"/>
      <c r="F15" s="69"/>
      <c r="G15" s="69"/>
    </row>
    <row r="16" spans="2:8" x14ac:dyDescent="0.25">
      <c r="B16" s="74">
        <v>0.3</v>
      </c>
      <c r="C16" s="70">
        <f t="shared" si="0"/>
        <v>2.9913588791275085</v>
      </c>
      <c r="D16" s="75">
        <f t="shared" si="1"/>
        <v>2.9913588791275085</v>
      </c>
      <c r="E16" s="69"/>
      <c r="F16" s="69"/>
      <c r="G16" s="69"/>
    </row>
    <row r="17" spans="2:7" x14ac:dyDescent="0.25">
      <c r="B17" s="74">
        <v>0.53</v>
      </c>
      <c r="C17" s="70">
        <f t="shared" si="0"/>
        <v>2.0474234542249055</v>
      </c>
      <c r="D17" s="75">
        <f t="shared" si="1"/>
        <v>2.0474234542249055</v>
      </c>
      <c r="E17" s="69"/>
      <c r="F17" s="69"/>
      <c r="G17" s="69"/>
    </row>
    <row r="18" spans="2:7" x14ac:dyDescent="0.25">
      <c r="B18" s="74">
        <v>0.76</v>
      </c>
      <c r="C18" s="70">
        <f t="shared" si="0"/>
        <v>1.5050084652670417</v>
      </c>
      <c r="D18" s="75">
        <f t="shared" si="1"/>
        <v>1.5050084652670417</v>
      </c>
      <c r="E18" s="69"/>
      <c r="F18" s="69"/>
      <c r="G18" s="69"/>
    </row>
    <row r="19" spans="2:7" x14ac:dyDescent="0.25">
      <c r="B19" s="74">
        <v>0.99</v>
      </c>
      <c r="C19" s="70">
        <f t="shared" si="0"/>
        <v>1.089116014922701</v>
      </c>
      <c r="D19" s="75">
        <f t="shared" si="1"/>
        <v>1.089116014922701</v>
      </c>
      <c r="E19" s="69"/>
      <c r="F19" s="69"/>
      <c r="G19" s="69"/>
    </row>
    <row r="20" spans="2:7" x14ac:dyDescent="0.25">
      <c r="B20" s="74">
        <v>1.22</v>
      </c>
      <c r="C20" s="70">
        <f t="shared" si="0"/>
        <v>0.62471721223245358</v>
      </c>
      <c r="D20" s="75">
        <f t="shared" si="1"/>
        <v>0.62471721223245358</v>
      </c>
      <c r="E20" s="69"/>
      <c r="F20" s="69"/>
      <c r="G20" s="69"/>
    </row>
    <row r="21" spans="2:7" x14ac:dyDescent="0.25">
      <c r="B21" s="74">
        <v>1.45</v>
      </c>
      <c r="C21" s="70">
        <f t="shared" si="0"/>
        <v>-0.2044829512122246</v>
      </c>
      <c r="D21" s="75">
        <f t="shared" si="1"/>
        <v>0</v>
      </c>
      <c r="E21" s="69"/>
      <c r="F21" s="69"/>
      <c r="G21" s="69"/>
    </row>
    <row r="22" spans="2:7" x14ac:dyDescent="0.25">
      <c r="B22" s="74">
        <v>1.68</v>
      </c>
      <c r="C22" s="70">
        <f t="shared" si="0"/>
        <v>-0.49041760481951557</v>
      </c>
      <c r="D22" s="75">
        <f t="shared" si="1"/>
        <v>0</v>
      </c>
      <c r="E22" s="69"/>
      <c r="F22" s="69"/>
      <c r="G22" s="69"/>
    </row>
    <row r="23" spans="2:7" ht="13" thickBot="1" x14ac:dyDescent="0.3">
      <c r="B23" s="76">
        <v>1.91</v>
      </c>
      <c r="C23" s="77">
        <f t="shared" si="0"/>
        <v>-7.8075627831498129E-2</v>
      </c>
      <c r="D23" s="78">
        <f t="shared" si="1"/>
        <v>0</v>
      </c>
      <c r="E23" s="69"/>
      <c r="F23" s="69"/>
      <c r="G23" s="6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F2D-71B5-4EE2-ABE4-1C31A07ED66D}">
  <sheetPr>
    <tabColor theme="7" tint="0.39997558519241921"/>
  </sheetPr>
  <dimension ref="D4:D9"/>
  <sheetViews>
    <sheetView workbookViewId="0">
      <selection activeCell="F9" sqref="F9"/>
    </sheetView>
  </sheetViews>
  <sheetFormatPr defaultRowHeight="12.5" x14ac:dyDescent="0.25"/>
  <cols>
    <col min="4" max="4" width="19" customWidth="1"/>
  </cols>
  <sheetData>
    <row r="4" spans="4:4" ht="13.5" thickBot="1" x14ac:dyDescent="0.35">
      <c r="D4" s="88" t="s">
        <v>52</v>
      </c>
    </row>
    <row r="5" spans="4:4" ht="13" thickBot="1" x14ac:dyDescent="0.3">
      <c r="D5" s="90">
        <f ca="1">RANDBETWEEN(-10,15)</f>
        <v>-7</v>
      </c>
    </row>
    <row r="6" spans="4:4" ht="13" thickBot="1" x14ac:dyDescent="0.3">
      <c r="D6" s="90">
        <f t="shared" ref="D6:D9" ca="1" si="0">RANDBETWEEN(-10,15)</f>
        <v>12</v>
      </c>
    </row>
    <row r="7" spans="4:4" ht="13" thickBot="1" x14ac:dyDescent="0.3">
      <c r="D7" s="90">
        <f t="shared" ca="1" si="0"/>
        <v>-7</v>
      </c>
    </row>
    <row r="8" spans="4:4" ht="13" thickBot="1" x14ac:dyDescent="0.3">
      <c r="D8" s="90">
        <f t="shared" ca="1" si="0"/>
        <v>9</v>
      </c>
    </row>
    <row r="9" spans="4:4" x14ac:dyDescent="0.25">
      <c r="D9" s="90">
        <f t="shared" ca="1" si="0"/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1153-2F9D-4CFE-9E34-4E1A61D62E5C}">
  <sheetPr>
    <tabColor theme="7" tint="0.39997558519241921"/>
  </sheetPr>
  <dimension ref="D5:D6"/>
  <sheetViews>
    <sheetView workbookViewId="0">
      <selection activeCell="D5" sqref="D5"/>
    </sheetView>
  </sheetViews>
  <sheetFormatPr defaultRowHeight="12.5" x14ac:dyDescent="0.25"/>
  <cols>
    <col min="4" max="4" width="11.26953125" customWidth="1"/>
  </cols>
  <sheetData>
    <row r="5" spans="4:4" ht="25.5" thickBot="1" x14ac:dyDescent="0.55000000000000004">
      <c r="D5" s="91" t="s">
        <v>53</v>
      </c>
    </row>
    <row r="6" spans="4:4" ht="25.5" thickBot="1" x14ac:dyDescent="0.55000000000000004">
      <c r="D6" s="92">
        <f>GCD(134,654)</f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D51A-1336-498C-A51B-8DAC534551BC}">
  <sheetPr>
    <tabColor theme="7" tint="0.39997558519241921"/>
  </sheetPr>
  <dimension ref="C8:C9"/>
  <sheetViews>
    <sheetView workbookViewId="0">
      <selection activeCell="E7" sqref="E7"/>
    </sheetView>
  </sheetViews>
  <sheetFormatPr defaultRowHeight="12.5" x14ac:dyDescent="0.25"/>
  <cols>
    <col min="3" max="3" width="9.36328125" bestFit="1" customWidth="1"/>
  </cols>
  <sheetData>
    <row r="8" spans="3:3" ht="25.5" thickBot="1" x14ac:dyDescent="0.55000000000000004">
      <c r="C8" s="91" t="s">
        <v>54</v>
      </c>
    </row>
    <row r="9" spans="3:3" ht="25.5" thickBot="1" x14ac:dyDescent="0.55000000000000004">
      <c r="C9" s="92">
        <v>7936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7987-3E92-40E0-9DEB-F6C8061B2C52}">
  <sheetPr>
    <tabColor theme="7" tint="0.39997558519241921"/>
  </sheetPr>
  <dimension ref="C2:C4"/>
  <sheetViews>
    <sheetView workbookViewId="0">
      <selection activeCell="C4" sqref="C4"/>
    </sheetView>
  </sheetViews>
  <sheetFormatPr defaultRowHeight="12.5" x14ac:dyDescent="0.25"/>
  <cols>
    <col min="3" max="3" width="45.81640625" customWidth="1"/>
  </cols>
  <sheetData>
    <row r="2" spans="3:3" ht="13" thickBot="1" x14ac:dyDescent="0.3"/>
    <row r="3" spans="3:3" ht="20" x14ac:dyDescent="0.4">
      <c r="C3" s="93" t="s">
        <v>55</v>
      </c>
    </row>
    <row r="4" spans="3:3" ht="20.5" thickBot="1" x14ac:dyDescent="0.45">
      <c r="C4" s="94" t="str">
        <f>DEC2BIN(345)</f>
        <v>101011001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799-5160-40B6-846B-42E94504441D}">
  <sheetPr>
    <tabColor theme="7" tint="0.39997558519241921"/>
  </sheetPr>
  <dimension ref="A1:J19"/>
  <sheetViews>
    <sheetView tabSelected="1" workbookViewId="0">
      <selection activeCell="F14" sqref="F14:H14"/>
    </sheetView>
  </sheetViews>
  <sheetFormatPr defaultRowHeight="12.5" x14ac:dyDescent="0.25"/>
  <cols>
    <col min="3" max="3" width="12.08984375" customWidth="1"/>
    <col min="6" max="6" width="14.7265625" customWidth="1"/>
    <col min="8" max="8" width="12.6328125" customWidth="1"/>
    <col min="9" max="9" width="13.7265625" customWidth="1"/>
    <col min="10" max="10" width="12.08984375" customWidth="1"/>
  </cols>
  <sheetData>
    <row r="1" spans="1:10" ht="62.5" thickBot="1" x14ac:dyDescent="0.3">
      <c r="A1" s="95" t="s">
        <v>0</v>
      </c>
      <c r="B1" s="96" t="s">
        <v>56</v>
      </c>
      <c r="C1" s="96" t="s">
        <v>57</v>
      </c>
      <c r="D1" s="96" t="s">
        <v>58</v>
      </c>
      <c r="E1" s="96" t="s">
        <v>59</v>
      </c>
      <c r="F1" s="96" t="s">
        <v>60</v>
      </c>
      <c r="G1" s="96" t="s">
        <v>6</v>
      </c>
      <c r="H1" s="97" t="s">
        <v>61</v>
      </c>
      <c r="I1" s="98" t="s">
        <v>62</v>
      </c>
    </row>
    <row r="2" spans="1:10" x14ac:dyDescent="0.25">
      <c r="A2" s="99">
        <v>1</v>
      </c>
      <c r="B2" s="83" t="s">
        <v>63</v>
      </c>
      <c r="C2" s="100">
        <v>5.2</v>
      </c>
      <c r="D2" s="101">
        <v>1</v>
      </c>
      <c r="E2" s="83" t="str">
        <f>VLOOKUP(D2,$A$15:$C$19,2,0)</f>
        <v xml:space="preserve">Золото </v>
      </c>
      <c r="F2" s="102">
        <f>VLOOKUP(D2:D11,$A$15:$C$19,3,0)*C2</f>
        <v>1276.808</v>
      </c>
      <c r="G2" s="83" t="s">
        <v>64</v>
      </c>
      <c r="H2" s="103">
        <f>F2/VLOOKUP(G2,$F$15:$H$17,3,0)</f>
        <v>35.976556776556777</v>
      </c>
      <c r="I2" s="102">
        <f>SUMIF(D2:D11,1,F2:F11)</f>
        <v>1856.2824000000001</v>
      </c>
    </row>
    <row r="3" spans="1:10" x14ac:dyDescent="0.25">
      <c r="A3" s="104">
        <v>2</v>
      </c>
      <c r="B3" s="70" t="s">
        <v>65</v>
      </c>
      <c r="C3" s="105">
        <v>4.3600000000000003</v>
      </c>
      <c r="D3" s="89">
        <v>4</v>
      </c>
      <c r="E3" s="83" t="str">
        <f t="shared" ref="E3:E11" si="0">VLOOKUP(D3,$A$15:$C$19,2,0)</f>
        <v>Срібло</v>
      </c>
      <c r="F3" s="102">
        <f t="shared" ref="F3:F10" si="1">VLOOKUP(D3:D12,$A$15:$C$19,3,0)*C3</f>
        <v>351.28519999999997</v>
      </c>
      <c r="G3" s="70" t="s">
        <v>66</v>
      </c>
      <c r="H3" s="103">
        <f t="shared" ref="H3:H11" si="2">F3/VLOOKUP(G3,$F$15:$H$17,3,0)</f>
        <v>9.4584060312331708</v>
      </c>
      <c r="I3" s="68"/>
      <c r="J3" s="68"/>
    </row>
    <row r="4" spans="1:10" x14ac:dyDescent="0.25">
      <c r="A4" s="99">
        <v>3</v>
      </c>
      <c r="B4" s="70" t="s">
        <v>67</v>
      </c>
      <c r="C4" s="105">
        <v>10.6</v>
      </c>
      <c r="D4" s="89">
        <v>5</v>
      </c>
      <c r="E4" s="83" t="str">
        <f t="shared" si="0"/>
        <v>Мідь</v>
      </c>
      <c r="F4" s="102">
        <f t="shared" si="1"/>
        <v>63.388000000000005</v>
      </c>
      <c r="G4" s="70" t="s">
        <v>68</v>
      </c>
      <c r="H4" s="103">
        <f t="shared" si="2"/>
        <v>8.6242176870748306</v>
      </c>
      <c r="I4" s="68"/>
      <c r="J4" s="68"/>
    </row>
    <row r="5" spans="1:10" x14ac:dyDescent="0.25">
      <c r="A5" s="104">
        <v>4</v>
      </c>
      <c r="B5" s="70" t="s">
        <v>69</v>
      </c>
      <c r="C5" s="105">
        <v>5.2</v>
      </c>
      <c r="D5" s="89">
        <v>2</v>
      </c>
      <c r="E5" s="83" t="str">
        <f t="shared" si="0"/>
        <v>Бронза</v>
      </c>
      <c r="F5" s="102">
        <f t="shared" si="1"/>
        <v>186.36800000000002</v>
      </c>
      <c r="G5" s="68" t="s">
        <v>66</v>
      </c>
      <c r="H5" s="103">
        <f t="shared" si="2"/>
        <v>5.0179859989229945</v>
      </c>
      <c r="I5" s="68"/>
      <c r="J5" s="68"/>
    </row>
    <row r="6" spans="1:10" x14ac:dyDescent="0.25">
      <c r="A6" s="99">
        <v>5</v>
      </c>
      <c r="B6" s="70" t="s">
        <v>70</v>
      </c>
      <c r="C6" s="105">
        <v>1.5</v>
      </c>
      <c r="D6" s="89">
        <v>3</v>
      </c>
      <c r="E6" s="83" t="str">
        <f t="shared" si="0"/>
        <v>Платина</v>
      </c>
      <c r="F6" s="102">
        <f t="shared" si="1"/>
        <v>880.86</v>
      </c>
      <c r="G6" s="70" t="s">
        <v>64</v>
      </c>
      <c r="H6" s="103">
        <f t="shared" si="2"/>
        <v>24.819949281487741</v>
      </c>
      <c r="I6" s="68"/>
      <c r="J6" s="68"/>
    </row>
    <row r="7" spans="1:10" x14ac:dyDescent="0.25">
      <c r="A7" s="104">
        <v>6</v>
      </c>
      <c r="B7" s="70" t="s">
        <v>65</v>
      </c>
      <c r="C7" s="105">
        <v>1.9</v>
      </c>
      <c r="D7" s="89">
        <v>4</v>
      </c>
      <c r="E7" s="83" t="str">
        <f t="shared" si="0"/>
        <v>Срібло</v>
      </c>
      <c r="F7" s="102">
        <f t="shared" si="1"/>
        <v>153.08299999999997</v>
      </c>
      <c r="G7" s="70" t="s">
        <v>64</v>
      </c>
      <c r="H7" s="103">
        <f t="shared" si="2"/>
        <v>4.3134122287968433</v>
      </c>
      <c r="I7" s="68"/>
      <c r="J7" s="68"/>
    </row>
    <row r="8" spans="1:10" x14ac:dyDescent="0.25">
      <c r="A8" s="99">
        <v>7</v>
      </c>
      <c r="B8" s="70" t="s">
        <v>67</v>
      </c>
      <c r="C8" s="105">
        <v>2.36</v>
      </c>
      <c r="D8" s="89">
        <v>1</v>
      </c>
      <c r="E8" s="83" t="str">
        <f t="shared" si="0"/>
        <v xml:space="preserve">Золото </v>
      </c>
      <c r="F8" s="102">
        <f t="shared" si="1"/>
        <v>579.47439999999995</v>
      </c>
      <c r="G8" s="70" t="s">
        <v>66</v>
      </c>
      <c r="H8" s="103">
        <f t="shared" si="2"/>
        <v>15.602434033387182</v>
      </c>
      <c r="I8" s="68"/>
      <c r="J8" s="68"/>
    </row>
    <row r="9" spans="1:10" x14ac:dyDescent="0.25">
      <c r="A9" s="104">
        <v>8</v>
      </c>
      <c r="B9" s="70" t="s">
        <v>67</v>
      </c>
      <c r="C9" s="105">
        <v>4.8</v>
      </c>
      <c r="D9" s="89">
        <v>2</v>
      </c>
      <c r="E9" s="83" t="str">
        <f t="shared" si="0"/>
        <v>Бронза</v>
      </c>
      <c r="F9" s="102">
        <f t="shared" si="1"/>
        <v>172.03200000000001</v>
      </c>
      <c r="G9" s="70" t="s">
        <v>68</v>
      </c>
      <c r="H9" s="103">
        <f t="shared" si="2"/>
        <v>23.405714285714289</v>
      </c>
      <c r="I9" s="68"/>
      <c r="J9" s="68"/>
    </row>
    <row r="10" spans="1:10" x14ac:dyDescent="0.25">
      <c r="A10" s="99">
        <v>9</v>
      </c>
      <c r="B10" s="70" t="s">
        <v>65</v>
      </c>
      <c r="C10" s="105">
        <v>1.7</v>
      </c>
      <c r="D10" s="89">
        <v>3</v>
      </c>
      <c r="E10" s="83" t="str">
        <f t="shared" si="0"/>
        <v>Платина</v>
      </c>
      <c r="F10" s="102">
        <f t="shared" si="1"/>
        <v>998.30799999999999</v>
      </c>
      <c r="G10" s="70" t="s">
        <v>64</v>
      </c>
      <c r="H10" s="103">
        <f t="shared" si="2"/>
        <v>28.129275852352773</v>
      </c>
      <c r="I10" s="68"/>
      <c r="J10" s="68"/>
    </row>
    <row r="11" spans="1:10" ht="13" thickBot="1" x14ac:dyDescent="0.3">
      <c r="A11" s="106">
        <v>10</v>
      </c>
      <c r="B11" s="77" t="s">
        <v>69</v>
      </c>
      <c r="C11" s="107">
        <v>5</v>
      </c>
      <c r="D11" s="108">
        <v>4</v>
      </c>
      <c r="E11" s="83" t="str">
        <f t="shared" si="0"/>
        <v>Срібло</v>
      </c>
      <c r="F11" s="102">
        <f>VLOOKUP(D11:D20,$A$15:$C$19,3,0)*C11</f>
        <v>402.84999999999997</v>
      </c>
      <c r="G11" s="77" t="s">
        <v>68</v>
      </c>
      <c r="H11" s="103">
        <f t="shared" si="2"/>
        <v>54.80952380952381</v>
      </c>
      <c r="I11" s="68"/>
      <c r="J11" s="68"/>
    </row>
    <row r="12" spans="1:10" x14ac:dyDescent="0.25">
      <c r="A12" s="109"/>
      <c r="B12" s="68"/>
      <c r="C12" s="68"/>
      <c r="D12" s="68"/>
      <c r="E12" s="68"/>
      <c r="F12" s="68"/>
      <c r="G12" s="68"/>
      <c r="H12" s="68"/>
      <c r="I12" s="68"/>
      <c r="J12" s="68"/>
    </row>
    <row r="13" spans="1:10" ht="13" thickBot="1" x14ac:dyDescent="0.3">
      <c r="A13" s="109"/>
      <c r="B13" s="68"/>
      <c r="C13" s="68"/>
      <c r="D13" s="68"/>
      <c r="E13" s="68"/>
      <c r="F13" s="68"/>
      <c r="G13" s="68"/>
      <c r="H13" s="68"/>
      <c r="I13" s="68"/>
      <c r="J13" s="68"/>
    </row>
    <row r="14" spans="1:10" ht="62" x14ac:dyDescent="0.25">
      <c r="A14" s="110" t="s">
        <v>58</v>
      </c>
      <c r="B14" s="111" t="s">
        <v>59</v>
      </c>
      <c r="C14" s="112" t="s">
        <v>71</v>
      </c>
      <c r="D14" s="113"/>
      <c r="E14" s="113"/>
      <c r="F14" s="127" t="s">
        <v>1</v>
      </c>
      <c r="G14" s="128"/>
      <c r="H14" s="129"/>
      <c r="I14" s="68"/>
      <c r="J14" s="68"/>
    </row>
    <row r="15" spans="1:10" x14ac:dyDescent="0.25">
      <c r="A15" s="114">
        <v>1</v>
      </c>
      <c r="B15" s="70" t="s">
        <v>72</v>
      </c>
      <c r="C15" s="115">
        <v>245.54</v>
      </c>
      <c r="D15" s="68"/>
      <c r="E15" s="68"/>
      <c r="F15" s="74" t="s">
        <v>68</v>
      </c>
      <c r="G15" s="70" t="s">
        <v>73</v>
      </c>
      <c r="H15" s="115">
        <v>7.35</v>
      </c>
      <c r="I15" s="68"/>
      <c r="J15" s="68"/>
    </row>
    <row r="16" spans="1:10" ht="14" x14ac:dyDescent="0.3">
      <c r="A16" s="114">
        <v>3</v>
      </c>
      <c r="B16" s="70" t="s">
        <v>74</v>
      </c>
      <c r="C16" s="115">
        <v>587.24</v>
      </c>
      <c r="D16" s="68"/>
      <c r="E16" s="68"/>
      <c r="F16" s="74" t="s">
        <v>66</v>
      </c>
      <c r="G16" s="116" t="s">
        <v>75</v>
      </c>
      <c r="H16" s="115">
        <v>37.14</v>
      </c>
      <c r="I16" s="68"/>
      <c r="J16" s="68"/>
    </row>
    <row r="17" spans="1:10" ht="15" thickBot="1" x14ac:dyDescent="0.4">
      <c r="A17" s="114">
        <v>4</v>
      </c>
      <c r="B17" s="70" t="s">
        <v>76</v>
      </c>
      <c r="C17" s="115">
        <v>80.569999999999993</v>
      </c>
      <c r="D17" s="68"/>
      <c r="E17" s="68"/>
      <c r="F17" s="76" t="s">
        <v>64</v>
      </c>
      <c r="G17" s="117" t="s">
        <v>77</v>
      </c>
      <c r="H17" s="118">
        <v>35.49</v>
      </c>
      <c r="I17" s="68"/>
      <c r="J17" s="68"/>
    </row>
    <row r="18" spans="1:10" x14ac:dyDescent="0.25">
      <c r="A18" s="114">
        <v>2</v>
      </c>
      <c r="B18" s="70" t="s">
        <v>78</v>
      </c>
      <c r="C18" s="115">
        <v>35.840000000000003</v>
      </c>
      <c r="D18" s="68"/>
      <c r="E18" s="68"/>
      <c r="F18" s="68"/>
      <c r="G18" s="68"/>
      <c r="H18" s="68"/>
      <c r="I18" s="68"/>
      <c r="J18" s="68"/>
    </row>
    <row r="19" spans="1:10" ht="13" thickBot="1" x14ac:dyDescent="0.3">
      <c r="A19" s="119">
        <v>5</v>
      </c>
      <c r="B19" s="77" t="s">
        <v>79</v>
      </c>
      <c r="C19" s="118">
        <v>5.98</v>
      </c>
      <c r="D19" s="68"/>
      <c r="E19" s="68"/>
      <c r="F19" s="68"/>
      <c r="G19" s="68"/>
      <c r="H19" s="68"/>
      <c r="I19" s="68"/>
      <c r="J19" s="68"/>
    </row>
  </sheetData>
  <mergeCells count="1">
    <mergeCell ref="F14:H14"/>
  </mergeCells>
  <pageMargins left="0.7" right="0.7" top="0.75" bottom="0.75" header="0.3" footer="0.3"/>
  <ignoredErrors>
    <ignoredError sqref="F3:F1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DD937EF9965447AB2BF5379DBC869F" ma:contentTypeVersion="8" ma:contentTypeDescription="Create a new document." ma:contentTypeScope="" ma:versionID="e575f8a9808166d9dd0473f63113f0bd">
  <xsd:schema xmlns:xsd="http://www.w3.org/2001/XMLSchema" xmlns:xs="http://www.w3.org/2001/XMLSchema" xmlns:p="http://schemas.microsoft.com/office/2006/metadata/properties" xmlns:ns2="9ca06846-8dfd-44cd-a941-b60ff69486fe" targetNamespace="http://schemas.microsoft.com/office/2006/metadata/properties" ma:root="true" ma:fieldsID="89c4db544d31b8b530730614cc43ae36" ns2:_="">
    <xsd:import namespace="9ca06846-8dfd-44cd-a941-b60ff69486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06846-8dfd-44cd-a941-b60ff69486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ca06846-8dfd-44cd-a941-b60ff69486fe" xsi:nil="true"/>
  </documentManagement>
</p:properties>
</file>

<file path=customXml/itemProps1.xml><?xml version="1.0" encoding="utf-8"?>
<ds:datastoreItem xmlns:ds="http://schemas.openxmlformats.org/officeDocument/2006/customXml" ds:itemID="{240558E4-7DFA-4033-B557-E3AC5654E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06846-8dfd-44cd-a941-b60ff6948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BFF00-3205-40BA-97D1-A42B8E195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9417E-2FA9-4D55-968C-88CC86F2689D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9ca06846-8dfd-44cd-a941-b60ff69486f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2ЕСЛИ_І</vt:lpstr>
      <vt:lpstr>2ВПР</vt:lpstr>
      <vt:lpstr>2ЕСЛИ_ІІ</vt:lpstr>
      <vt:lpstr>2ГПР</vt:lpstr>
      <vt:lpstr>2ПРОСМОТР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>HPK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Kolomiiets Vadym</cp:lastModifiedBy>
  <cp:lastPrinted>2011-03-18T07:18:13Z</cp:lastPrinted>
  <dcterms:created xsi:type="dcterms:W3CDTF">2011-03-17T13:40:07Z</dcterms:created>
  <dcterms:modified xsi:type="dcterms:W3CDTF">2023-10-04T15:20:58Z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0x01010027DD937EF9965447AB2BF5379DBC869F</vt:lpwstr>
  </property>
</Properties>
</file>