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ym\OneDrive\Рабочий стол\"/>
    </mc:Choice>
  </mc:AlternateContent>
  <xr:revisionPtr revIDLastSave="0" documentId="13_ncr:1_{91080970-1476-4664-B63E-E5FDC97F7DE3}" xr6:coauthVersionLast="47" xr6:coauthVersionMax="47" xr10:uidLastSave="{00000000-0000-0000-0000-000000000000}"/>
  <bookViews>
    <workbookView xWindow="-110" yWindow="-110" windowWidth="14050" windowHeight="11500" firstSheet="1" activeTab="11" xr2:uid="{00000000-000D-0000-FFFF-FFFF00000000}"/>
  </bookViews>
  <sheets>
    <sheet name="2.1" sheetId="1" r:id="rId1"/>
    <sheet name="2.2" sheetId="4" r:id="rId2"/>
    <sheet name="2.3" sheetId="5" r:id="rId3"/>
    <sheet name="2.4" sheetId="2" r:id="rId4"/>
    <sheet name="2.5" sheetId="6" r:id="rId5"/>
    <sheet name="3.1" sheetId="3" r:id="rId6"/>
    <sheet name="3.2" sheetId="7" r:id="rId7"/>
    <sheet name="3.3" sheetId="8" r:id="rId8"/>
    <sheet name="4.1" sheetId="9" r:id="rId9"/>
    <sheet name="4.2" sheetId="10" r:id="rId10"/>
    <sheet name="4.3" sheetId="11" r:id="rId11"/>
    <sheet name="4.4" sheetId="12" r:id="rId12"/>
  </sheets>
  <definedNames>
    <definedName name="бал" localSheetId="6">'3.2'!$C$4:$C$12</definedName>
    <definedName name="бал">'3.1'!$C$6:$C$14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2" l="1"/>
  <c r="B2" i="11"/>
  <c r="B5" i="10"/>
  <c r="B5" i="9"/>
  <c r="E13" i="8" l="1"/>
  <c r="E14" i="8"/>
  <c r="E12" i="8"/>
  <c r="D13" i="8"/>
  <c r="D14" i="8"/>
  <c r="D12" i="8"/>
  <c r="C13" i="8"/>
  <c r="C14" i="8"/>
  <c r="C12" i="8"/>
  <c r="J24" i="7" l="1" a="1"/>
  <c r="J24" i="7" s="1"/>
  <c r="K6" i="7"/>
  <c r="K7" i="7"/>
  <c r="K8" i="7"/>
  <c r="K9" i="7"/>
  <c r="K10" i="7"/>
  <c r="K11" i="7"/>
  <c r="K12" i="7"/>
  <c r="K13" i="7"/>
  <c r="K14" i="7"/>
  <c r="K5" i="7"/>
  <c r="G3" i="7" a="1"/>
  <c r="G6" i="7" s="1"/>
  <c r="C23" i="3"/>
  <c r="C22" i="3"/>
  <c r="C20" i="3"/>
  <c r="C21" i="3"/>
  <c r="C19" i="3"/>
  <c r="C18" i="3"/>
  <c r="C17" i="3"/>
  <c r="C16" i="3"/>
  <c r="E13" i="3"/>
  <c r="E8" i="3"/>
  <c r="E9" i="3"/>
  <c r="E10" i="3"/>
  <c r="E11" i="3"/>
  <c r="E12" i="3"/>
  <c r="E7" i="3"/>
  <c r="D8" i="3"/>
  <c r="D9" i="3"/>
  <c r="D10" i="3"/>
  <c r="D11" i="3"/>
  <c r="D12" i="3"/>
  <c r="D13" i="3"/>
  <c r="D7" i="3"/>
  <c r="D3" i="6"/>
  <c r="D4" i="6"/>
  <c r="D2" i="6"/>
  <c r="C3" i="6"/>
  <c r="C4" i="6"/>
  <c r="C2" i="6"/>
  <c r="B10" i="5"/>
  <c r="C10" i="5"/>
  <c r="D10" i="5"/>
  <c r="E10" i="5"/>
  <c r="A10" i="5"/>
  <c r="B2" i="5"/>
  <c r="C2" i="5"/>
  <c r="D2" i="5"/>
  <c r="E2" i="5"/>
  <c r="F2" i="5"/>
  <c r="G2" i="5"/>
  <c r="H2" i="5"/>
  <c r="I2" i="5"/>
  <c r="J2" i="5"/>
  <c r="K2" i="5"/>
  <c r="L2" i="5"/>
  <c r="M2" i="5"/>
  <c r="A2" i="5"/>
  <c r="E3" i="4"/>
  <c r="E4" i="4"/>
  <c r="E2" i="4"/>
  <c r="F2" i="1"/>
  <c r="F3" i="1"/>
  <c r="F4" i="1"/>
  <c r="E3" i="1"/>
  <c r="E4" i="1"/>
  <c r="E2" i="1"/>
  <c r="J17" i="7" l="1" a="1"/>
  <c r="J17" i="7" s="1"/>
  <c r="G11" i="7"/>
  <c r="G4" i="7"/>
  <c r="G12" i="7"/>
  <c r="G5" i="7"/>
  <c r="G7" i="7"/>
  <c r="G8" i="7"/>
  <c r="G9" i="7"/>
  <c r="G3" i="7"/>
  <c r="G10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GOLOVA_CK_PR</author>
  </authors>
  <commentList>
    <comment ref="D7" authorId="0" shapeId="0" xr:uid="{00000000-0006-0000-0500-000001000000}">
      <text>
        <r>
          <rPr>
            <b/>
            <sz val="8"/>
            <color indexed="81"/>
            <rFont val="Tahoma"/>
            <family val="2"/>
            <charset val="204"/>
          </rPr>
          <t>=РАНГ(C7;C7:C13)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7" authorId="0" shapeId="0" xr:uid="{00000000-0006-0000-0500-000002000000}">
      <text>
        <r>
          <rPr>
            <sz val="8"/>
            <color indexed="81"/>
            <rFont val="Tahoma"/>
            <family val="2"/>
            <charset val="204"/>
          </rPr>
          <t xml:space="preserve">=ПРОЦЕНТРАНГ(C7:C13;C7)
</t>
        </r>
      </text>
    </comment>
    <comment ref="C18" authorId="0" shapeId="0" xr:uid="{00000000-0006-0000-0500-000003000000}">
      <text>
        <r>
          <rPr>
            <b/>
            <sz val="8"/>
            <color indexed="81"/>
            <rFont val="Tahoma"/>
            <family val="2"/>
            <charset val="204"/>
          </rPr>
          <t>=НАИБОЛЬШИЙ(бал;2)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<sst xmlns="http://schemas.openxmlformats.org/spreadsheetml/2006/main" count="148" uniqueCount="107">
  <si>
    <t>Прізвище</t>
  </si>
  <si>
    <t>Ім’я</t>
  </si>
  <si>
    <t>По-батькові</t>
  </si>
  <si>
    <t>Сума боргу</t>
  </si>
  <si>
    <t>Кущ</t>
  </si>
  <si>
    <t>Петро</t>
  </si>
  <si>
    <t>Іванович</t>
  </si>
  <si>
    <t>Петрененко</t>
  </si>
  <si>
    <t>Семен</t>
  </si>
  <si>
    <t>Романович</t>
  </si>
  <si>
    <t>Ткаченко</t>
  </si>
  <si>
    <t>Олена</t>
  </si>
  <si>
    <t>Михайлівна</t>
  </si>
  <si>
    <t>Довжина прізвища</t>
  </si>
  <si>
    <t>На захист</t>
  </si>
  <si>
    <t>Зашифруйте слово</t>
  </si>
  <si>
    <t>Сесія</t>
  </si>
  <si>
    <t>Прізвище, ім'я, по батькові</t>
  </si>
  <si>
    <t>Дрозд Іван Васильович</t>
  </si>
  <si>
    <t>Петрук Олена Семенівна</t>
  </si>
  <si>
    <t>Бах Сергій Петрови</t>
  </si>
  <si>
    <t>Ім'я</t>
  </si>
  <si>
    <t>По батькові</t>
  </si>
  <si>
    <t>Додаткове завдання</t>
  </si>
  <si>
    <t xml:space="preserve">Пан  Наталя Іванівна  </t>
  </si>
  <si>
    <t xml:space="preserve"> Рубль  Сергій Дмитрович</t>
  </si>
  <si>
    <t>дрозд іван васильович</t>
  </si>
  <si>
    <t>петрук олена семенівна</t>
  </si>
  <si>
    <t>бах сергій петрович</t>
  </si>
  <si>
    <t>Прописні</t>
  </si>
  <si>
    <t>Перша літера прописна</t>
  </si>
  <si>
    <t>Куц Сергій</t>
  </si>
  <si>
    <t>Бах Петро</t>
  </si>
  <si>
    <t>Дрозд Олена</t>
  </si>
  <si>
    <t>Буль Наталя</t>
  </si>
  <si>
    <t>Прізвище, ім'я студента</t>
  </si>
  <si>
    <t>Середній бал</t>
  </si>
  <si>
    <t>Кот Сергій</t>
  </si>
  <si>
    <t>Петрусь Катерина</t>
  </si>
  <si>
    <t>Туз Дмитро</t>
  </si>
  <si>
    <t>Мін</t>
  </si>
  <si>
    <t>Мак</t>
  </si>
  <si>
    <t>Наибольший 2</t>
  </si>
  <si>
    <t>Наименьший 3</t>
  </si>
  <si>
    <t>РАНГ</t>
  </si>
  <si>
    <t>ПРОЦЕНТ РАНГ</t>
  </si>
  <si>
    <t>Середнє</t>
  </si>
  <si>
    <t>Середнєарифметичне</t>
  </si>
  <si>
    <t>Сегеднєгеометричне</t>
  </si>
  <si>
    <t>Медиана</t>
  </si>
  <si>
    <t xml:space="preserve">Зріст людей в регіоні </t>
  </si>
  <si>
    <t xml:space="preserve">Межі ростових груп </t>
  </si>
  <si>
    <t>Кількість людей в групі</t>
  </si>
  <si>
    <t>зріст людей з 130 см -140 см</t>
  </si>
  <si>
    <t>Сплануйте об'єм випуску продукції фабрикою з пошиву верхнього одягу за даним розподілу населення деякого регіону по зросту</t>
  </si>
  <si>
    <t>Час</t>
  </si>
  <si>
    <t>Висота</t>
  </si>
  <si>
    <t>Тенденция</t>
  </si>
  <si>
    <t>РОСТ</t>
  </si>
  <si>
    <t>Предсказ</t>
  </si>
  <si>
    <t>Ставка</t>
  </si>
  <si>
    <t>Кредит</t>
  </si>
  <si>
    <t>Період (міс)</t>
  </si>
  <si>
    <t>Щомісячна сума</t>
  </si>
  <si>
    <t xml:space="preserve"> </t>
  </si>
  <si>
    <t xml:space="preserve">Сума виплат по страховці щомісячна </t>
  </si>
  <si>
    <t>Процентна ставка, яку приносять гроши що сплачуються</t>
  </si>
  <si>
    <t>Кількість років</t>
  </si>
  <si>
    <t>Сума що буде сплачена</t>
  </si>
  <si>
    <t>l</t>
  </si>
  <si>
    <t>g</t>
  </si>
  <si>
    <t>a</t>
  </si>
  <si>
    <t>b</t>
  </si>
  <si>
    <t>Відомо залежність G(l). Знайти коєфіцієнти регресії а і b</t>
  </si>
  <si>
    <t>Захист</t>
  </si>
  <si>
    <t>Куц Іван Іванович</t>
  </si>
  <si>
    <t>Гах Петро Васильович</t>
  </si>
  <si>
    <t>Сідоров Степан Романович</t>
  </si>
  <si>
    <t>Абрамов Леонід Федорович</t>
  </si>
  <si>
    <t>Дрозд Олена Семенівна</t>
  </si>
  <si>
    <t>Кот Сергій Степанович</t>
  </si>
  <si>
    <t>Щур Павло Іванович</t>
  </si>
  <si>
    <t>Жук Наталя Іванівна</t>
  </si>
  <si>
    <t>Цой Василь Іванович</t>
  </si>
  <si>
    <t xml:space="preserve">Луч Катерина Дмитрівна </t>
  </si>
  <si>
    <t>Дана народження</t>
  </si>
  <si>
    <t>Категорія</t>
  </si>
  <si>
    <t>перша</t>
  </si>
  <si>
    <t>друга</t>
  </si>
  <si>
    <t>вища</t>
  </si>
  <si>
    <t>методист</t>
  </si>
  <si>
    <t>Перша</t>
  </si>
  <si>
    <t>Друга</t>
  </si>
  <si>
    <t>Вища</t>
  </si>
  <si>
    <t>Методист</t>
  </si>
  <si>
    <t>Кількість людей</t>
  </si>
  <si>
    <t>Вікова категорія</t>
  </si>
  <si>
    <t>Текст повідомлення
(КУЦ Петро Іванович,  ваш борг 123,36 грн)</t>
  </si>
  <si>
    <t>Вік (повних років)</t>
  </si>
  <si>
    <t>RANK</t>
  </si>
  <si>
    <t>PERCENTRANK</t>
  </si>
  <si>
    <t xml:space="preserve">Текст повідомлення на захист
Шановний (Шановна) Петро Іванович КУЦ, ваш борг складає 123,36 грн
</t>
  </si>
  <si>
    <t>С</t>
  </si>
  <si>
    <t>е</t>
  </si>
  <si>
    <t>с</t>
  </si>
  <si>
    <t>і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</si>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</sst>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₴&quot;;[Red]\-#,##0.00\ &quot;₴&quot;"/>
    <numFmt numFmtId="164" formatCode="#,##0.00\ &quot;грн.&quot;;[Red]\-#,##0.00\ &quot;грн.&quot;"/>
    <numFmt numFmtId="165" formatCode="_-* #,##0.00\ &quot;грн.&quot;_-;\-* #,##0.00\ &quot;грн.&quot;_-;_-* &quot;-&quot;??\ &quot;грн.&quot;_-;_-@_-"/>
    <numFmt numFmtId="166" formatCode="0.000000"/>
  </numFmts>
  <fonts count="14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indexed="10"/>
      <name val="Times New Roman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4"/>
      <name val="Arial Cyr"/>
      <charset val="204"/>
    </font>
    <font>
      <b/>
      <sz val="10"/>
      <color indexed="10"/>
      <name val="Arial Cyr"/>
      <charset val="204"/>
    </font>
    <font>
      <b/>
      <sz val="8"/>
      <name val="Arial Cyr"/>
      <charset val="204"/>
    </font>
    <font>
      <b/>
      <sz val="14"/>
      <color indexed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1" xfId="0" applyBorder="1"/>
    <xf numFmtId="165" fontId="2" fillId="0" borderId="1" xfId="1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6" fillId="0" borderId="0" xfId="0" applyFont="1"/>
    <xf numFmtId="0" fontId="5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0" fillId="0" borderId="2" xfId="0" applyBorder="1"/>
    <xf numFmtId="0" fontId="5" fillId="0" borderId="3" xfId="0" applyFont="1" applyBorder="1"/>
    <xf numFmtId="0" fontId="5" fillId="0" borderId="1" xfId="0" applyFont="1" applyBorder="1"/>
    <xf numFmtId="0" fontId="0" fillId="3" borderId="1" xfId="0" applyFill="1" applyBorder="1" applyAlignment="1" applyProtection="1">
      <alignment horizontal="left"/>
      <protection locked="0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7" fillId="2" borderId="4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2" fillId="0" borderId="0" xfId="0" applyFont="1" applyProtection="1">
      <protection locked="0"/>
    </xf>
    <xf numFmtId="9" fontId="0" fillId="3" borderId="1" xfId="2" applyFont="1" applyFill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5" borderId="1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/>
    <xf numFmtId="0" fontId="0" fillId="0" borderId="3" xfId="0" applyBorder="1"/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/>
    <xf numFmtId="0" fontId="0" fillId="0" borderId="14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5" xfId="0" applyBorder="1"/>
    <xf numFmtId="0" fontId="0" fillId="0" borderId="20" xfId="0" applyBorder="1"/>
    <xf numFmtId="0" fontId="0" fillId="6" borderId="21" xfId="0" applyFill="1" applyBorder="1"/>
    <xf numFmtId="0" fontId="0" fillId="0" borderId="22" xfId="0" applyBorder="1"/>
    <xf numFmtId="166" fontId="0" fillId="0" borderId="22" xfId="0" applyNumberFormat="1" applyBorder="1"/>
    <xf numFmtId="0" fontId="10" fillId="0" borderId="0" xfId="0" applyFont="1"/>
    <xf numFmtId="0" fontId="10" fillId="0" borderId="13" xfId="0" applyFont="1" applyBorder="1"/>
    <xf numFmtId="165" fontId="10" fillId="0" borderId="14" xfId="1" applyFont="1" applyBorder="1"/>
    <xf numFmtId="0" fontId="10" fillId="0" borderId="6" xfId="0" applyFont="1" applyBorder="1"/>
    <xf numFmtId="9" fontId="10" fillId="0" borderId="7" xfId="0" applyNumberFormat="1" applyFont="1" applyBorder="1"/>
    <xf numFmtId="0" fontId="10" fillId="0" borderId="7" xfId="0" applyFont="1" applyBorder="1"/>
    <xf numFmtId="0" fontId="10" fillId="0" borderId="8" xfId="0" applyFont="1" applyBorder="1"/>
    <xf numFmtId="164" fontId="10" fillId="0" borderId="9" xfId="0" applyNumberFormat="1" applyFont="1" applyBorder="1"/>
    <xf numFmtId="0" fontId="10" fillId="0" borderId="0" xfId="0" applyFont="1" applyAlignment="1">
      <alignment horizontal="center" vertical="center" wrapText="1"/>
    </xf>
    <xf numFmtId="164" fontId="10" fillId="2" borderId="9" xfId="0" applyNumberFormat="1" applyFont="1" applyFill="1" applyBorder="1"/>
    <xf numFmtId="0" fontId="10" fillId="2" borderId="7" xfId="0" applyFont="1" applyFill="1" applyBorder="1"/>
    <xf numFmtId="164" fontId="10" fillId="0" borderId="14" xfId="1" applyNumberFormat="1" applyFont="1" applyBorder="1"/>
    <xf numFmtId="0" fontId="10" fillId="0" borderId="1" xfId="0" applyFont="1" applyBorder="1"/>
    <xf numFmtId="165" fontId="10" fillId="0" borderId="1" xfId="1" applyFont="1" applyBorder="1"/>
    <xf numFmtId="9" fontId="10" fillId="0" borderId="1" xfId="1" applyNumberFormat="1" applyFont="1" applyBorder="1"/>
    <xf numFmtId="0" fontId="5" fillId="0" borderId="1" xfId="0" applyFont="1" applyBorder="1" applyAlignment="1">
      <alignment horizontal="center"/>
    </xf>
    <xf numFmtId="0" fontId="11" fillId="0" borderId="0" xfId="0" applyFont="1"/>
    <xf numFmtId="14" fontId="0" fillId="0" borderId="0" xfId="0" applyNumberFormat="1"/>
    <xf numFmtId="0" fontId="12" fillId="0" borderId="0" xfId="0" applyFont="1"/>
    <xf numFmtId="0" fontId="13" fillId="0" borderId="0" xfId="0" applyFont="1" applyAlignment="1">
      <alignment horizontal="left"/>
    </xf>
    <xf numFmtId="0" fontId="0" fillId="0" borderId="0" xfId="0" applyNumberFormat="1"/>
    <xf numFmtId="0" fontId="5" fillId="5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8" fontId="10" fillId="2" borderId="1" xfId="0" applyNumberFormat="1" applyFont="1" applyFill="1" applyBorder="1"/>
    <xf numFmtId="8" fontId="10" fillId="0" borderId="0" xfId="0" applyNumberFormat="1" applyFont="1"/>
  </cellXfs>
  <cellStyles count="3">
    <cellStyle name="Денежный" xfId="1" builtinId="4"/>
    <cellStyle name="Обычный" xfId="0" builtinId="0"/>
    <cellStyle name="Процентный" xfId="2" builtinId="5"/>
  </cellStyles>
  <dxfs count="1">
    <dxf>
      <fill>
        <patternFill>
          <bgColor indexed="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'3.3'!$B$2:$B$11</c:f>
              <c:numCache>
                <c:formatCode>General</c:formatCode>
                <c:ptCount val="10"/>
                <c:pt idx="0">
                  <c:v>5.0999999999999996</c:v>
                </c:pt>
                <c:pt idx="1">
                  <c:v>19.399999999999999</c:v>
                </c:pt>
                <c:pt idx="2">
                  <c:v>45.2</c:v>
                </c:pt>
                <c:pt idx="3">
                  <c:v>78.400000000000006</c:v>
                </c:pt>
                <c:pt idx="4">
                  <c:v>122.8</c:v>
                </c:pt>
                <c:pt idx="5">
                  <c:v>176.3</c:v>
                </c:pt>
                <c:pt idx="6">
                  <c:v>238.6</c:v>
                </c:pt>
                <c:pt idx="7">
                  <c:v>312.89999999999998</c:v>
                </c:pt>
                <c:pt idx="8">
                  <c:v>369.9</c:v>
                </c:pt>
                <c:pt idx="9">
                  <c:v>499.6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47-4996-878D-D7613417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775344"/>
        <c:axId val="628786992"/>
      </c:lineChart>
      <c:catAx>
        <c:axId val="628775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86992"/>
        <c:crosses val="autoZero"/>
        <c:auto val="1"/>
        <c:lblAlgn val="ctr"/>
        <c:lblOffset val="100"/>
        <c:noMultiLvlLbl val="0"/>
      </c:catAx>
      <c:valAx>
        <c:axId val="6287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77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</xdr:colOff>
      <xdr:row>0</xdr:row>
      <xdr:rowOff>0</xdr:rowOff>
    </xdr:from>
    <xdr:to>
      <xdr:col>12</xdr:col>
      <xdr:colOff>117475</xdr:colOff>
      <xdr:row>17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183C0A4-BF02-44F6-A555-8D0389FF5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90" workbookViewId="0">
      <selection activeCell="E2" sqref="E2"/>
    </sheetView>
  </sheetViews>
  <sheetFormatPr defaultRowHeight="12.5" x14ac:dyDescent="0.25"/>
  <cols>
    <col min="1" max="1" width="12" customWidth="1"/>
    <col min="2" max="2" width="6.08984375" bestFit="1" customWidth="1"/>
    <col min="3" max="3" width="10.6328125" bestFit="1" customWidth="1"/>
    <col min="4" max="4" width="15.36328125" customWidth="1"/>
    <col min="5" max="5" width="52" customWidth="1"/>
    <col min="6" max="6" width="60.81640625" customWidth="1"/>
    <col min="7" max="7" width="12.453125" customWidth="1"/>
  </cols>
  <sheetData>
    <row r="1" spans="1:6" ht="5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97</v>
      </c>
      <c r="F1" s="25" t="s">
        <v>101</v>
      </c>
    </row>
    <row r="2" spans="1:6" ht="13" x14ac:dyDescent="0.25">
      <c r="A2" s="1" t="s">
        <v>4</v>
      </c>
      <c r="B2" s="1" t="s">
        <v>5</v>
      </c>
      <c r="C2" s="1" t="s">
        <v>6</v>
      </c>
      <c r="D2" s="3">
        <v>123.36</v>
      </c>
      <c r="E2" s="5" t="str">
        <f>UPPER(A2)&amp;" "&amp;B2&amp;" "&amp;C2&amp;" Ваш борг "&amp;D2</f>
        <v>КУЩ Петро Іванович Ваш борг 123,36</v>
      </c>
      <c r="F2" s="23" t="str">
        <f t="shared" ref="F2:F3" si="0">IF(RIGHT(C2,1)="ч","Шановний "&amp;UPPER(A2)&amp;" "&amp;B2&amp;" "&amp;C2&amp;" Ваш борг складає "&amp;D2,"Шановна"&amp;UPPER(A2)&amp;" "&amp;B2&amp;" "&amp;C2&amp;" Ваш борг складає "&amp;D2)</f>
        <v>Шановний КУЩ Петро Іванович Ваш борг складає 123,36</v>
      </c>
    </row>
    <row r="3" spans="1:6" ht="13" x14ac:dyDescent="0.25">
      <c r="A3" s="1" t="s">
        <v>7</v>
      </c>
      <c r="B3" s="1" t="s">
        <v>8</v>
      </c>
      <c r="C3" s="1" t="s">
        <v>9</v>
      </c>
      <c r="D3" s="3">
        <v>256.98</v>
      </c>
      <c r="E3" s="5" t="str">
        <f t="shared" ref="E3:E4" si="1">UPPER(A3)&amp;" "&amp;B3&amp;" "&amp;C3&amp;" Ваш борг "&amp;D3</f>
        <v>ПЕТРЕНЕНКО Семен Романович Ваш борг 256,98</v>
      </c>
      <c r="F3" s="23" t="str">
        <f t="shared" si="0"/>
        <v>Шановний ПЕТРЕНЕНКО Семен Романович Ваш борг складає 256,98</v>
      </c>
    </row>
    <row r="4" spans="1:6" ht="13" x14ac:dyDescent="0.25">
      <c r="A4" s="1" t="s">
        <v>10</v>
      </c>
      <c r="B4" s="1" t="s">
        <v>11</v>
      </c>
      <c r="C4" s="1" t="s">
        <v>12</v>
      </c>
      <c r="D4" s="3">
        <v>985.65</v>
      </c>
      <c r="E4" s="5" t="str">
        <f t="shared" si="1"/>
        <v>ТКАЧЕНКО Олена Михайлівна Ваш борг 985,65</v>
      </c>
      <c r="F4" s="23" t="str">
        <f>IF(RIGHT(C4,1)="ч","Шановний "&amp;UPPER(A4)&amp;" "&amp;B4&amp;" "&amp;C4&amp;" Ваш борг складає "&amp;D4,"Шановна"&amp;UPPER(A4)&amp;" "&amp;B4&amp;" "&amp;C4&amp;" Ваш борг складає "&amp;D4)</f>
        <v>ШановнаТКАЧЕНКО Олена Михайлівна Ваш борг складає 985,65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:E4"/>
    </sheetView>
  </sheetViews>
  <sheetFormatPr defaultRowHeight="12.5" x14ac:dyDescent="0.25"/>
  <cols>
    <col min="1" max="1" width="12" customWidth="1"/>
    <col min="2" max="2" width="6.08984375" bestFit="1" customWidth="1"/>
    <col min="3" max="3" width="10.6328125" bestFit="1" customWidth="1"/>
    <col min="4" max="4" width="10.81640625" bestFit="1" customWidth="1"/>
    <col min="5" max="5" width="20.90625" customWidth="1"/>
    <col min="7" max="7" width="12.453125" customWidth="1"/>
  </cols>
  <sheetData>
    <row r="1" spans="1:5" ht="2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13</v>
      </c>
    </row>
    <row r="2" spans="1:5" ht="13" x14ac:dyDescent="0.25">
      <c r="A2" s="1" t="s">
        <v>4</v>
      </c>
      <c r="B2" s="1" t="s">
        <v>5</v>
      </c>
      <c r="C2" s="1" t="s">
        <v>6</v>
      </c>
      <c r="D2" s="3">
        <v>123.36</v>
      </c>
      <c r="E2" s="6">
        <f>LEN(A2)</f>
        <v>3</v>
      </c>
    </row>
    <row r="3" spans="1:5" ht="13" x14ac:dyDescent="0.25">
      <c r="A3" s="1" t="s">
        <v>7</v>
      </c>
      <c r="B3" s="1" t="s">
        <v>8</v>
      </c>
      <c r="C3" s="1" t="s">
        <v>9</v>
      </c>
      <c r="D3" s="3">
        <v>256.98</v>
      </c>
      <c r="E3" s="6">
        <f t="shared" ref="E3:E4" si="0">LEN(A3)</f>
        <v>10</v>
      </c>
    </row>
    <row r="4" spans="1:5" ht="13" x14ac:dyDescent="0.25">
      <c r="A4" s="1" t="s">
        <v>10</v>
      </c>
      <c r="B4" s="1" t="s">
        <v>11</v>
      </c>
      <c r="C4" s="1" t="s">
        <v>12</v>
      </c>
      <c r="D4" s="3">
        <v>985.65</v>
      </c>
      <c r="E4" s="6">
        <f t="shared" si="0"/>
        <v>8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A2" sqref="A2"/>
    </sheetView>
  </sheetViews>
  <sheetFormatPr defaultColWidth="4" defaultRowHeight="12.5" x14ac:dyDescent="0.25"/>
  <cols>
    <col min="1" max="1" width="8.90625" customWidth="1"/>
  </cols>
  <sheetData>
    <row r="1" spans="1:13" x14ac:dyDescent="0.25">
      <c r="A1" s="7">
        <v>224</v>
      </c>
      <c r="B1" s="7">
        <v>225</v>
      </c>
      <c r="C1" s="7">
        <v>224</v>
      </c>
      <c r="D1" s="7">
        <v>225</v>
      </c>
      <c r="E1" s="7">
        <v>224</v>
      </c>
      <c r="F1" s="7">
        <v>227</v>
      </c>
      <c r="G1" s="7">
        <v>224</v>
      </c>
      <c r="H1" s="7">
        <v>235</v>
      </c>
      <c r="I1" s="7">
        <v>224</v>
      </c>
      <c r="J1" s="7">
        <v>236</v>
      </c>
      <c r="K1" s="7">
        <v>224</v>
      </c>
      <c r="L1" s="7">
        <v>227</v>
      </c>
      <c r="M1" s="7">
        <v>224</v>
      </c>
    </row>
    <row r="2" spans="1:13" x14ac:dyDescent="0.25">
      <c r="A2" s="2" t="str">
        <f>CHAR(A1)</f>
        <v>а</v>
      </c>
      <c r="B2" s="2" t="str">
        <f t="shared" ref="B2:M2" si="0">CHAR(B1)</f>
        <v>б</v>
      </c>
      <c r="C2" s="2" t="str">
        <f t="shared" si="0"/>
        <v>а</v>
      </c>
      <c r="D2" s="2" t="str">
        <f t="shared" si="0"/>
        <v>б</v>
      </c>
      <c r="E2" s="2" t="str">
        <f t="shared" si="0"/>
        <v>а</v>
      </c>
      <c r="F2" s="2" t="str">
        <f t="shared" si="0"/>
        <v>г</v>
      </c>
      <c r="G2" s="2" t="str">
        <f t="shared" si="0"/>
        <v>а</v>
      </c>
      <c r="H2" s="2" t="str">
        <f t="shared" si="0"/>
        <v>л</v>
      </c>
      <c r="I2" s="2" t="str">
        <f t="shared" si="0"/>
        <v>а</v>
      </c>
      <c r="J2" s="2" t="str">
        <f t="shared" si="0"/>
        <v>м</v>
      </c>
      <c r="K2" s="2" t="str">
        <f t="shared" si="0"/>
        <v>а</v>
      </c>
      <c r="L2" s="2" t="str">
        <f t="shared" si="0"/>
        <v>г</v>
      </c>
      <c r="M2" s="2" t="str">
        <f t="shared" si="0"/>
        <v>а</v>
      </c>
    </row>
    <row r="6" spans="1:13" x14ac:dyDescent="0.25">
      <c r="L6" s="8" t="s">
        <v>14</v>
      </c>
    </row>
    <row r="8" spans="1:13" x14ac:dyDescent="0.25">
      <c r="L8" t="s">
        <v>15</v>
      </c>
    </row>
    <row r="9" spans="1:13" ht="13" x14ac:dyDescent="0.3">
      <c r="L9" s="9" t="s">
        <v>16</v>
      </c>
    </row>
    <row r="10" spans="1:13" x14ac:dyDescent="0.25">
      <c r="A10" s="7">
        <f>CODE(A11)</f>
        <v>209</v>
      </c>
      <c r="B10" s="7">
        <f t="shared" ref="B10:E10" si="1">CODE(B11)</f>
        <v>229</v>
      </c>
      <c r="C10" s="7">
        <f t="shared" si="1"/>
        <v>241</v>
      </c>
      <c r="D10" s="7">
        <f t="shared" si="1"/>
        <v>179</v>
      </c>
      <c r="E10" s="7">
        <f t="shared" si="1"/>
        <v>255</v>
      </c>
    </row>
    <row r="11" spans="1:13" x14ac:dyDescent="0.25">
      <c r="A11" s="2" t="s">
        <v>102</v>
      </c>
      <c r="B11" s="2" t="s">
        <v>103</v>
      </c>
      <c r="C11" s="2" t="s">
        <v>104</v>
      </c>
      <c r="D11" s="2" t="s">
        <v>105</v>
      </c>
      <c r="E11" s="2" t="s">
        <v>106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opLeftCell="B1" workbookViewId="0">
      <selection activeCell="D8" sqref="D8"/>
    </sheetView>
  </sheetViews>
  <sheetFormatPr defaultColWidth="9.08984375" defaultRowHeight="12.5" x14ac:dyDescent="0.25"/>
  <cols>
    <col min="1" max="1" width="22.08984375" style="12" customWidth="1"/>
    <col min="2" max="2" width="27.54296875" style="12" customWidth="1"/>
    <col min="3" max="3" width="11.54296875" style="12" customWidth="1"/>
    <col min="4" max="4" width="19.08984375" style="12" customWidth="1"/>
    <col min="5" max="5" width="12.08984375" style="12" bestFit="1" customWidth="1"/>
    <col min="6" max="16384" width="9.08984375" style="12"/>
  </cols>
  <sheetData>
    <row r="1" spans="1:5" s="10" customFormat="1" ht="13" x14ac:dyDescent="0.3">
      <c r="B1" s="11" t="s">
        <v>17</v>
      </c>
      <c r="C1" s="11" t="s">
        <v>0</v>
      </c>
      <c r="D1" s="11" t="s">
        <v>21</v>
      </c>
      <c r="E1" s="11" t="s">
        <v>22</v>
      </c>
    </row>
    <row r="2" spans="1:5" x14ac:dyDescent="0.25">
      <c r="B2" s="2" t="s">
        <v>18</v>
      </c>
      <c r="C2" s="14"/>
      <c r="D2" s="15"/>
      <c r="E2" s="15"/>
    </row>
    <row r="3" spans="1:5" x14ac:dyDescent="0.25">
      <c r="B3" s="2" t="s">
        <v>19</v>
      </c>
      <c r="C3" s="14"/>
      <c r="D3" s="15"/>
      <c r="E3" s="15"/>
    </row>
    <row r="4" spans="1:5" ht="13" thickBot="1" x14ac:dyDescent="0.3">
      <c r="B4" s="19" t="s">
        <v>20</v>
      </c>
      <c r="C4" s="14"/>
      <c r="D4" s="16"/>
      <c r="E4" s="16"/>
    </row>
    <row r="5" spans="1:5" ht="13.5" thickTop="1" x14ac:dyDescent="0.3">
      <c r="A5" s="12" t="s">
        <v>23</v>
      </c>
      <c r="B5" s="20" t="s">
        <v>24</v>
      </c>
      <c r="C5" s="14"/>
      <c r="D5" s="17"/>
      <c r="E5" s="17"/>
    </row>
    <row r="6" spans="1:5" ht="13" x14ac:dyDescent="0.3">
      <c r="B6" s="21" t="s">
        <v>25</v>
      </c>
      <c r="C6" s="14"/>
      <c r="D6" s="18"/>
      <c r="E6" s="18"/>
    </row>
  </sheetData>
  <sheetProtection password="CE28" sheet="1" objects="1" scenarios="1"/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6"/>
  <sheetViews>
    <sheetView topLeftCell="C1" workbookViewId="0">
      <selection activeCell="D2" sqref="D2:D4"/>
    </sheetView>
  </sheetViews>
  <sheetFormatPr defaultColWidth="9.08984375" defaultRowHeight="12.5" x14ac:dyDescent="0.25"/>
  <cols>
    <col min="1" max="1" width="0.54296875" style="12" customWidth="1"/>
    <col min="2" max="2" width="27.08984375" style="12" bestFit="1" customWidth="1"/>
    <col min="3" max="3" width="29.36328125" style="12" customWidth="1"/>
    <col min="4" max="4" width="25.08984375" style="12" customWidth="1"/>
    <col min="5" max="5" width="12.08984375" style="12" bestFit="1" customWidth="1"/>
    <col min="6" max="16384" width="9.08984375" style="12"/>
  </cols>
  <sheetData>
    <row r="1" spans="2:5" s="10" customFormat="1" ht="13" x14ac:dyDescent="0.3">
      <c r="B1" s="11" t="s">
        <v>17</v>
      </c>
      <c r="C1" s="11" t="s">
        <v>29</v>
      </c>
      <c r="D1" s="11" t="s">
        <v>30</v>
      </c>
      <c r="E1" s="12"/>
    </row>
    <row r="2" spans="2:5" x14ac:dyDescent="0.25">
      <c r="B2" s="2" t="s">
        <v>26</v>
      </c>
      <c r="C2" s="22" t="str">
        <f>UPPER(B2)</f>
        <v>ДРОЗД ІВАН ВАСИЛЬОВИЧ</v>
      </c>
      <c r="D2" s="15" t="str">
        <f>PROPER(B2)</f>
        <v>Дрозд Іван Васильович</v>
      </c>
    </row>
    <row r="3" spans="2:5" x14ac:dyDescent="0.25">
      <c r="B3" s="2" t="s">
        <v>27</v>
      </c>
      <c r="C3" s="22" t="str">
        <f t="shared" ref="C3:C4" si="0">UPPER(B3)</f>
        <v>ПЕТРУК ОЛЕНА СЕМЕНІВНА</v>
      </c>
      <c r="D3" s="15" t="str">
        <f t="shared" ref="D3:D4" si="1">PROPER(B3)</f>
        <v>Петрук Олена Семенівна</v>
      </c>
    </row>
    <row r="4" spans="2:5" x14ac:dyDescent="0.25">
      <c r="B4" s="2" t="s">
        <v>28</v>
      </c>
      <c r="C4" s="22" t="str">
        <f t="shared" si="0"/>
        <v>БАХ СЕРГІЙ ПЕТРОВИЧ</v>
      </c>
      <c r="D4" s="15" t="str">
        <f t="shared" si="1"/>
        <v>Бах Сергій Петрович</v>
      </c>
    </row>
    <row r="5" spans="2:5" ht="13" x14ac:dyDescent="0.3">
      <c r="B5" s="13"/>
      <c r="C5" s="18"/>
      <c r="D5" s="18"/>
    </row>
    <row r="6" spans="2:5" ht="13" x14ac:dyDescent="0.3">
      <c r="B6" s="13"/>
      <c r="C6" s="18"/>
      <c r="D6" s="18"/>
    </row>
  </sheetData>
  <sheetProtection password="CE2E" sheet="1" objects="1" scenarios="1"/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E23"/>
  <sheetViews>
    <sheetView topLeftCell="A4" workbookViewId="0">
      <selection activeCell="C24" sqref="C24"/>
    </sheetView>
  </sheetViews>
  <sheetFormatPr defaultColWidth="9.08984375" defaultRowHeight="12.5" x14ac:dyDescent="0.25"/>
  <cols>
    <col min="1" max="1" width="9.08984375" style="12"/>
    <col min="2" max="2" width="26.453125" style="12" customWidth="1"/>
    <col min="3" max="3" width="18.36328125" style="12" customWidth="1"/>
    <col min="4" max="4" width="9.08984375" style="12"/>
    <col min="5" max="5" width="16.08984375" style="12" customWidth="1"/>
    <col min="6" max="16384" width="9.08984375" style="12"/>
  </cols>
  <sheetData>
    <row r="4" spans="2:5" ht="13" x14ac:dyDescent="0.3">
      <c r="B4" s="27"/>
    </row>
    <row r="6" spans="2:5" ht="13" x14ac:dyDescent="0.3">
      <c r="B6" s="31" t="s">
        <v>35</v>
      </c>
      <c r="C6" s="31" t="s">
        <v>36</v>
      </c>
      <c r="D6" s="11" t="s">
        <v>44</v>
      </c>
      <c r="E6" s="11" t="s">
        <v>45</v>
      </c>
    </row>
    <row r="7" spans="2:5" x14ac:dyDescent="0.25">
      <c r="B7" s="2" t="s">
        <v>31</v>
      </c>
      <c r="C7" s="24">
        <v>3.65</v>
      </c>
      <c r="D7" s="14">
        <f>RANK(C7,$C$7:$C$13)</f>
        <v>5</v>
      </c>
      <c r="E7" s="28">
        <f>PERCENTRANK($C$7:$C$13,C7)</f>
        <v>0.33300000000000002</v>
      </c>
    </row>
    <row r="8" spans="2:5" x14ac:dyDescent="0.25">
      <c r="B8" s="2" t="s">
        <v>32</v>
      </c>
      <c r="C8" s="24">
        <v>4.2</v>
      </c>
      <c r="D8" s="14">
        <f t="shared" ref="D8:D13" si="0">RANK(C8,$C$7:$C$13)</f>
        <v>3</v>
      </c>
      <c r="E8" s="28">
        <f t="shared" ref="E8:E12" si="1">PERCENTRANK($C$7:$C$13,C8)</f>
        <v>0.66600000000000004</v>
      </c>
    </row>
    <row r="9" spans="2:5" x14ac:dyDescent="0.25">
      <c r="B9" s="2" t="s">
        <v>33</v>
      </c>
      <c r="C9" s="24">
        <v>5</v>
      </c>
      <c r="D9" s="14">
        <f t="shared" si="0"/>
        <v>1</v>
      </c>
      <c r="E9" s="28">
        <f t="shared" si="1"/>
        <v>1</v>
      </c>
    </row>
    <row r="10" spans="2:5" x14ac:dyDescent="0.25">
      <c r="B10" s="2" t="s">
        <v>34</v>
      </c>
      <c r="C10" s="24">
        <v>3.85</v>
      </c>
      <c r="D10" s="14">
        <f t="shared" si="0"/>
        <v>4</v>
      </c>
      <c r="E10" s="28">
        <f t="shared" si="1"/>
        <v>0.5</v>
      </c>
    </row>
    <row r="11" spans="2:5" x14ac:dyDescent="0.25">
      <c r="B11" s="2" t="s">
        <v>37</v>
      </c>
      <c r="C11" s="24">
        <v>4.8099999999999996</v>
      </c>
      <c r="D11" s="14">
        <f t="shared" si="0"/>
        <v>2</v>
      </c>
      <c r="E11" s="28">
        <f t="shared" si="1"/>
        <v>0.83299999999999996</v>
      </c>
    </row>
    <row r="12" spans="2:5" x14ac:dyDescent="0.25">
      <c r="B12" s="2" t="s">
        <v>38</v>
      </c>
      <c r="C12" s="24">
        <v>3.5</v>
      </c>
      <c r="D12" s="14">
        <f t="shared" si="0"/>
        <v>6</v>
      </c>
      <c r="E12" s="28">
        <f t="shared" si="1"/>
        <v>0.16600000000000001</v>
      </c>
    </row>
    <row r="13" spans="2:5" x14ac:dyDescent="0.25">
      <c r="B13" s="2" t="s">
        <v>39</v>
      </c>
      <c r="C13" s="24">
        <v>3.2</v>
      </c>
      <c r="D13" s="14">
        <f t="shared" si="0"/>
        <v>7</v>
      </c>
      <c r="E13" s="28">
        <f>PERCENTRANK($C$7:$C$13,C13)</f>
        <v>0</v>
      </c>
    </row>
    <row r="14" spans="2:5" x14ac:dyDescent="0.25">
      <c r="D14" s="12" t="s">
        <v>99</v>
      </c>
      <c r="E14" s="12" t="s">
        <v>100</v>
      </c>
    </row>
    <row r="16" spans="2:5" ht="13" x14ac:dyDescent="0.3">
      <c r="B16" s="29" t="s">
        <v>40</v>
      </c>
      <c r="C16" s="30">
        <f>MIN(C7:C13)</f>
        <v>3.2</v>
      </c>
    </row>
    <row r="17" spans="2:3" ht="13" x14ac:dyDescent="0.3">
      <c r="B17" s="29" t="s">
        <v>41</v>
      </c>
      <c r="C17" s="30">
        <f>MAX(C7:C13)</f>
        <v>5</v>
      </c>
    </row>
    <row r="18" spans="2:3" ht="13" x14ac:dyDescent="0.3">
      <c r="B18" s="29" t="s">
        <v>42</v>
      </c>
      <c r="C18" s="30">
        <f>LARGE(C7:C13,2)</f>
        <v>4.8099999999999996</v>
      </c>
    </row>
    <row r="19" spans="2:3" ht="13" x14ac:dyDescent="0.3">
      <c r="B19" s="29" t="s">
        <v>43</v>
      </c>
      <c r="C19" s="30">
        <f>SMALL(C7:C13,3)</f>
        <v>3.65</v>
      </c>
    </row>
    <row r="20" spans="2:3" ht="13" x14ac:dyDescent="0.3">
      <c r="B20" s="29" t="s">
        <v>46</v>
      </c>
      <c r="C20" s="30">
        <f>HARMEAN(C7:C13)</f>
        <v>3.9371792804006902</v>
      </c>
    </row>
    <row r="21" spans="2:3" ht="13" x14ac:dyDescent="0.3">
      <c r="B21" s="29" t="s">
        <v>47</v>
      </c>
      <c r="C21" s="30">
        <f>AVERAGE(C7:C13)</f>
        <v>4.0299999999999994</v>
      </c>
    </row>
    <row r="22" spans="2:3" ht="13" x14ac:dyDescent="0.3">
      <c r="B22" s="29" t="s">
        <v>48</v>
      </c>
      <c r="C22" s="30">
        <f>GEOMEAN(C7:C13)</f>
        <v>3.9828216148927327</v>
      </c>
    </row>
    <row r="23" spans="2:3" ht="13" x14ac:dyDescent="0.3">
      <c r="B23" s="29" t="s">
        <v>49</v>
      </c>
      <c r="C23" s="30">
        <f>MEDIAN(C7:C13)</f>
        <v>3.85</v>
      </c>
    </row>
  </sheetData>
  <sheetProtection password="CE2C" sheet="1" objects="1" scenarios="1"/>
  <phoneticPr fontId="4" type="noConversion"/>
  <pageMargins left="0.75" right="0.75" top="1" bottom="1" header="0.5" footer="0.5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7"/>
  <sheetViews>
    <sheetView topLeftCell="E10" zoomScale="123" workbookViewId="0">
      <selection activeCell="L26" sqref="L26"/>
    </sheetView>
  </sheetViews>
  <sheetFormatPr defaultRowHeight="12.5" x14ac:dyDescent="0.25"/>
  <cols>
    <col min="1" max="1" width="9.08984375" hidden="1" customWidth="1"/>
    <col min="2" max="2" width="6.90625" customWidth="1"/>
    <col min="3" max="3" width="7.453125" customWidth="1"/>
    <col min="4" max="4" width="6.90625" customWidth="1"/>
    <col min="5" max="5" width="6.6328125" customWidth="1"/>
    <col min="6" max="6" width="20.54296875" customWidth="1"/>
    <col min="7" max="7" width="23.453125" customWidth="1"/>
    <col min="8" max="8" width="5.6328125" customWidth="1"/>
    <col min="9" max="9" width="25.90625" bestFit="1" customWidth="1"/>
    <col min="10" max="10" width="16.453125" bestFit="1" customWidth="1"/>
    <col min="11" max="11" width="14.08984375" bestFit="1" customWidth="1"/>
  </cols>
  <sheetData>
    <row r="1" spans="1:12" ht="28.5" customHeight="1" x14ac:dyDescent="0.25">
      <c r="A1" s="80" t="s">
        <v>54</v>
      </c>
      <c r="B1" s="80"/>
      <c r="C1" s="80"/>
      <c r="D1" s="80"/>
      <c r="E1" s="80"/>
      <c r="F1" s="80"/>
      <c r="G1" s="80"/>
    </row>
    <row r="2" spans="1:12" ht="13" x14ac:dyDescent="0.3">
      <c r="B2" s="79" t="s">
        <v>50</v>
      </c>
      <c r="C2" s="79"/>
      <c r="D2" s="79"/>
      <c r="E2" s="79"/>
      <c r="F2" s="33" t="s">
        <v>51</v>
      </c>
      <c r="G2" s="33" t="s">
        <v>52</v>
      </c>
    </row>
    <row r="3" spans="1:12" ht="13" x14ac:dyDescent="0.3">
      <c r="B3" s="24">
        <v>142</v>
      </c>
      <c r="C3" s="24">
        <v>175</v>
      </c>
      <c r="D3" s="24">
        <v>200</v>
      </c>
      <c r="E3" s="24">
        <v>202</v>
      </c>
      <c r="F3" s="32">
        <v>120</v>
      </c>
      <c r="G3" s="26">
        <f t="array" ref="G3:G12">FREQUENCY(B3:E22,F3:F12)</f>
        <v>0</v>
      </c>
      <c r="I3" s="74" t="s">
        <v>74</v>
      </c>
    </row>
    <row r="4" spans="1:12" ht="13" x14ac:dyDescent="0.3">
      <c r="B4" s="24">
        <v>132</v>
      </c>
      <c r="C4" s="24">
        <v>168</v>
      </c>
      <c r="D4" s="24">
        <v>198</v>
      </c>
      <c r="E4" s="24">
        <v>197</v>
      </c>
      <c r="F4" s="32">
        <v>130</v>
      </c>
      <c r="G4" s="26">
        <v>0</v>
      </c>
      <c r="I4" s="76" t="s">
        <v>0</v>
      </c>
      <c r="J4" s="76" t="s">
        <v>85</v>
      </c>
      <c r="K4" s="76" t="s">
        <v>98</v>
      </c>
      <c r="L4" s="76" t="s">
        <v>86</v>
      </c>
    </row>
    <row r="5" spans="1:12" ht="13" x14ac:dyDescent="0.3">
      <c r="B5" s="24">
        <v>158</v>
      </c>
      <c r="C5" s="24">
        <v>172</v>
      </c>
      <c r="D5" s="24">
        <v>187</v>
      </c>
      <c r="E5" s="24">
        <v>175</v>
      </c>
      <c r="F5" s="32">
        <v>140</v>
      </c>
      <c r="G5" s="26">
        <v>4</v>
      </c>
      <c r="I5" t="s">
        <v>75</v>
      </c>
      <c r="J5" s="75">
        <v>23864</v>
      </c>
      <c r="K5" s="78">
        <f ca="1">YEARFRAC(J5,TODAY(),3)</f>
        <v>58.515068493150686</v>
      </c>
      <c r="L5" t="s">
        <v>87</v>
      </c>
    </row>
    <row r="6" spans="1:12" ht="13" x14ac:dyDescent="0.3">
      <c r="B6" s="24">
        <v>157</v>
      </c>
      <c r="C6" s="24">
        <v>148</v>
      </c>
      <c r="D6" s="24">
        <v>172</v>
      </c>
      <c r="E6" s="24">
        <v>169</v>
      </c>
      <c r="F6" s="32">
        <v>150</v>
      </c>
      <c r="G6" s="26">
        <v>5</v>
      </c>
      <c r="I6" t="s">
        <v>76</v>
      </c>
      <c r="J6" s="75">
        <v>19209</v>
      </c>
      <c r="K6" s="78">
        <f t="shared" ref="K6:K14" ca="1" si="0">YEARFRAC(J6,TODAY(),3)</f>
        <v>71.268493150684932</v>
      </c>
      <c r="L6" t="s">
        <v>88</v>
      </c>
    </row>
    <row r="7" spans="1:12" ht="13" x14ac:dyDescent="0.3">
      <c r="B7" s="24">
        <v>147</v>
      </c>
      <c r="C7" s="24">
        <v>158</v>
      </c>
      <c r="D7" s="24">
        <v>136</v>
      </c>
      <c r="E7" s="24">
        <v>173</v>
      </c>
      <c r="F7" s="32">
        <v>160</v>
      </c>
      <c r="G7" s="26">
        <v>8</v>
      </c>
      <c r="I7" t="s">
        <v>77</v>
      </c>
      <c r="J7" s="75">
        <v>32014</v>
      </c>
      <c r="K7" s="78">
        <f t="shared" ca="1" si="0"/>
        <v>36.186301369863017</v>
      </c>
      <c r="L7" t="s">
        <v>89</v>
      </c>
    </row>
    <row r="8" spans="1:12" ht="13" x14ac:dyDescent="0.3">
      <c r="B8" s="24">
        <v>136</v>
      </c>
      <c r="C8" s="24">
        <v>176</v>
      </c>
      <c r="D8" s="24">
        <v>175</v>
      </c>
      <c r="E8" s="24">
        <v>184</v>
      </c>
      <c r="F8" s="32">
        <v>170</v>
      </c>
      <c r="G8" s="26">
        <v>12</v>
      </c>
      <c r="I8" t="s">
        <v>78</v>
      </c>
      <c r="J8" s="75">
        <v>17260</v>
      </c>
      <c r="K8" s="78">
        <f t="shared" ca="1" si="0"/>
        <v>76.608219178082194</v>
      </c>
      <c r="L8" t="s">
        <v>90</v>
      </c>
    </row>
    <row r="9" spans="1:12" ht="13" x14ac:dyDescent="0.3">
      <c r="B9" s="24">
        <v>185</v>
      </c>
      <c r="C9" s="24">
        <v>175</v>
      </c>
      <c r="D9" s="24">
        <v>185</v>
      </c>
      <c r="E9" s="24">
        <v>184</v>
      </c>
      <c r="F9" s="32">
        <v>180</v>
      </c>
      <c r="G9" s="26">
        <v>19</v>
      </c>
      <c r="I9" t="s">
        <v>79</v>
      </c>
      <c r="J9" s="75">
        <v>20894</v>
      </c>
      <c r="K9" s="78">
        <f t="shared" ca="1" si="0"/>
        <v>66.652054794520552</v>
      </c>
      <c r="L9" t="s">
        <v>87</v>
      </c>
    </row>
    <row r="10" spans="1:12" ht="13" x14ac:dyDescent="0.3">
      <c r="B10" s="24">
        <v>156</v>
      </c>
      <c r="C10" s="24">
        <v>186</v>
      </c>
      <c r="D10" s="24">
        <v>194</v>
      </c>
      <c r="E10" s="24">
        <v>198</v>
      </c>
      <c r="F10" s="32">
        <v>190</v>
      </c>
      <c r="G10" s="26">
        <v>17</v>
      </c>
      <c r="I10" t="s">
        <v>80</v>
      </c>
      <c r="J10" s="75">
        <v>16958</v>
      </c>
      <c r="K10" s="78">
        <f t="shared" ca="1" si="0"/>
        <v>77.435616438356163</v>
      </c>
      <c r="L10" t="s">
        <v>87</v>
      </c>
    </row>
    <row r="11" spans="1:12" ht="13" x14ac:dyDescent="0.3">
      <c r="B11" s="24">
        <v>185</v>
      </c>
      <c r="C11" s="24">
        <v>185</v>
      </c>
      <c r="D11" s="24">
        <v>185</v>
      </c>
      <c r="E11" s="24">
        <v>181</v>
      </c>
      <c r="F11" s="32">
        <v>200</v>
      </c>
      <c r="G11" s="26">
        <v>13</v>
      </c>
      <c r="I11" t="s">
        <v>81</v>
      </c>
      <c r="J11" s="75">
        <v>30993</v>
      </c>
      <c r="K11" s="78">
        <f t="shared" ca="1" si="0"/>
        <v>38.983561643835614</v>
      </c>
      <c r="L11" t="s">
        <v>88</v>
      </c>
    </row>
    <row r="12" spans="1:12" ht="13" x14ac:dyDescent="0.3">
      <c r="B12" s="24">
        <v>174</v>
      </c>
      <c r="C12" s="24">
        <v>147</v>
      </c>
      <c r="D12" s="24">
        <v>174</v>
      </c>
      <c r="E12" s="24">
        <v>174</v>
      </c>
      <c r="F12" s="32">
        <v>210</v>
      </c>
      <c r="G12" s="26">
        <v>2</v>
      </c>
      <c r="I12" t="s">
        <v>82</v>
      </c>
      <c r="J12" s="75">
        <v>22645</v>
      </c>
      <c r="K12" s="78">
        <f t="shared" ca="1" si="0"/>
        <v>61.854794520547948</v>
      </c>
      <c r="L12" t="s">
        <v>89</v>
      </c>
    </row>
    <row r="13" spans="1:12" x14ac:dyDescent="0.25">
      <c r="B13" s="24">
        <v>198</v>
      </c>
      <c r="C13" s="24">
        <v>167</v>
      </c>
      <c r="D13" s="24">
        <v>159</v>
      </c>
      <c r="E13" s="24">
        <v>172</v>
      </c>
      <c r="I13" t="s">
        <v>83</v>
      </c>
      <c r="J13" s="75">
        <v>26958</v>
      </c>
      <c r="K13" s="78">
        <f t="shared" ca="1" si="0"/>
        <v>50.038356164383565</v>
      </c>
      <c r="L13" t="s">
        <v>90</v>
      </c>
    </row>
    <row r="14" spans="1:12" x14ac:dyDescent="0.25">
      <c r="B14" s="24">
        <v>169</v>
      </c>
      <c r="C14" s="24">
        <v>162</v>
      </c>
      <c r="D14" s="24">
        <v>183</v>
      </c>
      <c r="E14" s="24">
        <v>195</v>
      </c>
      <c r="I14" t="s">
        <v>84</v>
      </c>
      <c r="J14" s="75">
        <v>34490</v>
      </c>
      <c r="K14" s="78">
        <f t="shared" ca="1" si="0"/>
        <v>29.402739726027399</v>
      </c>
      <c r="L14" t="s">
        <v>89</v>
      </c>
    </row>
    <row r="15" spans="1:12" ht="18" x14ac:dyDescent="0.4">
      <c r="B15" s="24">
        <v>184</v>
      </c>
      <c r="C15" s="24">
        <v>158</v>
      </c>
      <c r="D15" s="24">
        <v>191</v>
      </c>
      <c r="E15" s="24">
        <v>168</v>
      </c>
      <c r="I15" s="77">
        <v>4</v>
      </c>
    </row>
    <row r="16" spans="1:12" ht="13" x14ac:dyDescent="0.3">
      <c r="B16" s="24">
        <v>172</v>
      </c>
      <c r="C16" s="24">
        <v>194</v>
      </c>
      <c r="D16" s="24">
        <v>200</v>
      </c>
      <c r="E16" s="24">
        <v>154</v>
      </c>
      <c r="I16" s="9" t="s">
        <v>96</v>
      </c>
      <c r="J16" s="9" t="s">
        <v>95</v>
      </c>
    </row>
    <row r="17" spans="2:10" x14ac:dyDescent="0.25">
      <c r="B17" s="24">
        <v>195</v>
      </c>
      <c r="C17" s="24">
        <v>187</v>
      </c>
      <c r="D17" s="24">
        <v>184</v>
      </c>
      <c r="E17" s="24">
        <v>173</v>
      </c>
      <c r="I17">
        <v>30</v>
      </c>
      <c r="J17" cm="1">
        <f t="array" aca="1" ref="J17:J22" ca="1">FREQUENCY(K5:K14,I17:I21)</f>
        <v>1</v>
      </c>
    </row>
    <row r="18" spans="2:10" x14ac:dyDescent="0.25">
      <c r="B18" s="24">
        <v>201</v>
      </c>
      <c r="C18" s="24">
        <v>172</v>
      </c>
      <c r="D18" s="24">
        <v>168</v>
      </c>
      <c r="E18" s="24">
        <v>182</v>
      </c>
      <c r="I18">
        <v>40</v>
      </c>
      <c r="J18">
        <f ca="1"/>
        <v>2</v>
      </c>
    </row>
    <row r="19" spans="2:10" x14ac:dyDescent="0.25">
      <c r="B19" s="24">
        <v>165</v>
      </c>
      <c r="C19" s="24">
        <v>168</v>
      </c>
      <c r="D19" s="24">
        <v>176</v>
      </c>
      <c r="E19" s="24">
        <v>196</v>
      </c>
      <c r="I19">
        <v>50</v>
      </c>
      <c r="J19">
        <f ca="1"/>
        <v>0</v>
      </c>
    </row>
    <row r="20" spans="2:10" x14ac:dyDescent="0.25">
      <c r="B20" s="24">
        <v>135</v>
      </c>
      <c r="C20" s="24">
        <v>171</v>
      </c>
      <c r="D20" s="24">
        <v>184</v>
      </c>
      <c r="E20" s="24">
        <v>184</v>
      </c>
      <c r="I20">
        <v>60</v>
      </c>
      <c r="J20">
        <f ca="1"/>
        <v>2</v>
      </c>
    </row>
    <row r="21" spans="2:10" x14ac:dyDescent="0.25">
      <c r="B21" s="24">
        <v>148</v>
      </c>
      <c r="C21" s="24">
        <v>159</v>
      </c>
      <c r="D21" s="24">
        <v>195</v>
      </c>
      <c r="E21" s="24">
        <v>175</v>
      </c>
      <c r="I21">
        <v>80</v>
      </c>
      <c r="J21">
        <f ca="1"/>
        <v>5</v>
      </c>
    </row>
    <row r="22" spans="2:10" ht="18" x14ac:dyDescent="0.4">
      <c r="B22" s="24">
        <v>167</v>
      </c>
      <c r="C22" s="24">
        <v>168</v>
      </c>
      <c r="D22" s="24">
        <v>175</v>
      </c>
      <c r="E22" s="24">
        <v>168</v>
      </c>
      <c r="I22" s="77">
        <v>5</v>
      </c>
      <c r="J22">
        <f ca="1"/>
        <v>0</v>
      </c>
    </row>
    <row r="23" spans="2:10" ht="13" x14ac:dyDescent="0.3">
      <c r="I23" s="9" t="s">
        <v>86</v>
      </c>
      <c r="J23" s="9" t="s">
        <v>95</v>
      </c>
    </row>
    <row r="24" spans="2:10" x14ac:dyDescent="0.25">
      <c r="B24" s="23"/>
      <c r="C24" t="s">
        <v>53</v>
      </c>
      <c r="I24" t="s">
        <v>91</v>
      </c>
      <c r="J24" cm="1">
        <f t="array" ref="J24:J27">COUNTIF(L5:L14,I24:I27)</f>
        <v>3</v>
      </c>
    </row>
    <row r="25" spans="2:10" x14ac:dyDescent="0.25">
      <c r="I25" t="s">
        <v>92</v>
      </c>
      <c r="J25">
        <v>2</v>
      </c>
    </row>
    <row r="26" spans="2:10" x14ac:dyDescent="0.25">
      <c r="I26" t="s">
        <v>93</v>
      </c>
      <c r="J26">
        <v>3</v>
      </c>
    </row>
    <row r="27" spans="2:10" x14ac:dyDescent="0.25">
      <c r="I27" t="s">
        <v>94</v>
      </c>
      <c r="J27">
        <v>2</v>
      </c>
    </row>
  </sheetData>
  <mergeCells count="2">
    <mergeCell ref="B2:E2"/>
    <mergeCell ref="A1:G1"/>
  </mergeCells>
  <phoneticPr fontId="4" type="noConversion"/>
  <conditionalFormatting sqref="B3:E22">
    <cfRule type="cellIs" dxfId="0" priority="1" stopIfTrue="1" operator="between">
      <formula>130</formula>
      <formula>140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"/>
  <sheetViews>
    <sheetView workbookViewId="0">
      <selection activeCell="K24" sqref="K24"/>
    </sheetView>
  </sheetViews>
  <sheetFormatPr defaultRowHeight="12.5" x14ac:dyDescent="0.25"/>
  <cols>
    <col min="3" max="3" width="12" customWidth="1"/>
    <col min="5" max="5" width="10.54296875" bestFit="1" customWidth="1"/>
    <col min="10" max="10" width="11.90625" customWidth="1"/>
  </cols>
  <sheetData>
    <row r="1" spans="1:5" ht="13.5" thickBot="1" x14ac:dyDescent="0.35">
      <c r="A1" s="39" t="s">
        <v>55</v>
      </c>
      <c r="B1" s="40" t="s">
        <v>56</v>
      </c>
      <c r="C1" s="51" t="s">
        <v>57</v>
      </c>
      <c r="D1" s="47" t="s">
        <v>58</v>
      </c>
      <c r="E1" s="48" t="s">
        <v>59</v>
      </c>
    </row>
    <row r="2" spans="1:5" x14ac:dyDescent="0.25">
      <c r="A2" s="42">
        <v>1</v>
      </c>
      <c r="B2" s="43">
        <v>5.0999999999999996</v>
      </c>
      <c r="C2" s="52"/>
      <c r="D2" s="49" t="s">
        <v>64</v>
      </c>
      <c r="E2" s="50"/>
    </row>
    <row r="3" spans="1:5" x14ac:dyDescent="0.25">
      <c r="A3" s="34">
        <v>2</v>
      </c>
      <c r="B3" s="35">
        <v>19.399999999999999</v>
      </c>
      <c r="C3" s="53"/>
      <c r="D3" s="2" t="s">
        <v>64</v>
      </c>
      <c r="E3" s="36"/>
    </row>
    <row r="4" spans="1:5" x14ac:dyDescent="0.25">
      <c r="A4" s="34">
        <v>3</v>
      </c>
      <c r="B4" s="35">
        <v>45.2</v>
      </c>
      <c r="C4" s="53"/>
      <c r="D4" s="2" t="s">
        <v>64</v>
      </c>
      <c r="E4" s="36"/>
    </row>
    <row r="5" spans="1:5" x14ac:dyDescent="0.25">
      <c r="A5" s="34">
        <v>4</v>
      </c>
      <c r="B5" s="35">
        <v>78.400000000000006</v>
      </c>
      <c r="C5" s="53"/>
      <c r="D5" s="2" t="s">
        <v>64</v>
      </c>
      <c r="E5" s="36"/>
    </row>
    <row r="6" spans="1:5" x14ac:dyDescent="0.25">
      <c r="A6" s="34">
        <v>5</v>
      </c>
      <c r="B6" s="35">
        <v>122.8</v>
      </c>
      <c r="C6" s="53"/>
      <c r="D6" s="2" t="s">
        <v>64</v>
      </c>
      <c r="E6" s="36"/>
    </row>
    <row r="7" spans="1:5" x14ac:dyDescent="0.25">
      <c r="A7" s="34">
        <v>6</v>
      </c>
      <c r="B7" s="35">
        <v>176.3</v>
      </c>
      <c r="C7" s="53"/>
      <c r="D7" s="2" t="s">
        <v>64</v>
      </c>
      <c r="E7" s="36"/>
    </row>
    <row r="8" spans="1:5" x14ac:dyDescent="0.25">
      <c r="A8" s="34">
        <v>7</v>
      </c>
      <c r="B8" s="35">
        <v>238.6</v>
      </c>
      <c r="C8" s="53"/>
      <c r="D8" s="2" t="s">
        <v>64</v>
      </c>
      <c r="E8" s="36"/>
    </row>
    <row r="9" spans="1:5" x14ac:dyDescent="0.25">
      <c r="A9" s="34">
        <v>8</v>
      </c>
      <c r="B9" s="35">
        <v>312.89999999999998</v>
      </c>
      <c r="C9" s="53"/>
      <c r="D9" s="2" t="s">
        <v>64</v>
      </c>
      <c r="E9" s="36"/>
    </row>
    <row r="10" spans="1:5" x14ac:dyDescent="0.25">
      <c r="A10" s="34">
        <v>9</v>
      </c>
      <c r="B10" s="35">
        <v>369.9</v>
      </c>
      <c r="C10" s="53"/>
      <c r="D10" s="2" t="s">
        <v>64</v>
      </c>
      <c r="E10" s="36"/>
    </row>
    <row r="11" spans="1:5" ht="13" thickBot="1" x14ac:dyDescent="0.3">
      <c r="A11" s="37">
        <v>10</v>
      </c>
      <c r="B11" s="44">
        <v>499.6</v>
      </c>
      <c r="C11" s="54"/>
      <c r="D11" s="45" t="s">
        <v>64</v>
      </c>
      <c r="E11" s="38"/>
    </row>
    <row r="12" spans="1:5" x14ac:dyDescent="0.25">
      <c r="A12" s="41">
        <v>11</v>
      </c>
      <c r="B12" s="56"/>
      <c r="C12" s="55">
        <f>TREND($B$2:$B$11,$A$2:$A$11,A12)</f>
        <v>479.37333333333333</v>
      </c>
      <c r="D12" s="46">
        <f>GROWTH($B$2:$B$11,$A$2:$A$11,A12)</f>
        <v>1235.0068267541621</v>
      </c>
      <c r="E12" s="57">
        <f>FORECAST(A12,$B$2:$B$11,$A$2:$A$11)</f>
        <v>479.37333333333333</v>
      </c>
    </row>
    <row r="13" spans="1:5" x14ac:dyDescent="0.25">
      <c r="A13" s="34">
        <v>12</v>
      </c>
      <c r="B13" s="36"/>
      <c r="C13" s="55">
        <f t="shared" ref="C13:C14" si="0">TREND($B$2:$B$11,$A$2:$A$11,A13)</f>
        <v>532.56484848484854</v>
      </c>
      <c r="D13" s="46">
        <f t="shared" ref="D13:D14" si="1">GROWTH($B$2:$B$11,$A$2:$A$11,A13)</f>
        <v>1948.9018669696468</v>
      </c>
      <c r="E13" s="57">
        <f t="shared" ref="E13:E14" si="2">FORECAST(A13,$B$2:$B$11,$A$2:$A$11)</f>
        <v>532.56484848484854</v>
      </c>
    </row>
    <row r="14" spans="1:5" ht="13" thickBot="1" x14ac:dyDescent="0.3">
      <c r="A14" s="37">
        <v>13</v>
      </c>
      <c r="B14" s="38"/>
      <c r="C14" s="55">
        <f t="shared" si="0"/>
        <v>585.75636363636363</v>
      </c>
      <c r="D14" s="46">
        <f t="shared" si="1"/>
        <v>3075.4635559871608</v>
      </c>
      <c r="E14" s="57">
        <f t="shared" si="2"/>
        <v>585.75636363636363</v>
      </c>
    </row>
    <row r="19" spans="1:12" x14ac:dyDescent="0.25">
      <c r="C19" t="s">
        <v>73</v>
      </c>
    </row>
    <row r="20" spans="1:12" ht="13" x14ac:dyDescent="0.3">
      <c r="A20" s="73" t="s">
        <v>69</v>
      </c>
      <c r="B20" s="2">
        <v>0</v>
      </c>
      <c r="C20" s="2">
        <v>0.5</v>
      </c>
      <c r="D20" s="2">
        <v>1</v>
      </c>
      <c r="E20" s="2">
        <v>1.5</v>
      </c>
      <c r="F20" s="2">
        <v>2</v>
      </c>
      <c r="G20" s="2">
        <v>2.5</v>
      </c>
      <c r="H20" s="2">
        <v>3</v>
      </c>
      <c r="I20" s="2">
        <v>3.5</v>
      </c>
      <c r="J20" s="2">
        <v>4</v>
      </c>
      <c r="K20" s="2" t="s">
        <v>71</v>
      </c>
      <c r="L20" s="2" t="s">
        <v>72</v>
      </c>
    </row>
    <row r="21" spans="1:12" ht="13" x14ac:dyDescent="0.3">
      <c r="A21" s="73" t="s">
        <v>70</v>
      </c>
      <c r="B21" s="2">
        <v>1</v>
      </c>
      <c r="C21" s="2">
        <v>2.39</v>
      </c>
      <c r="D21" s="2">
        <v>2.81</v>
      </c>
      <c r="E21" s="2">
        <v>3.25</v>
      </c>
      <c r="F21" s="2">
        <v>3.75</v>
      </c>
      <c r="G21" s="2">
        <v>4.1100000000000003</v>
      </c>
      <c r="H21" s="2">
        <v>4.45</v>
      </c>
      <c r="I21" s="2">
        <v>4.8499999999999996</v>
      </c>
      <c r="J21" s="2">
        <v>5.25</v>
      </c>
      <c r="K21" s="2"/>
      <c r="L21" s="2"/>
    </row>
  </sheetData>
  <phoneticPr fontId="4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zoomScale="75" workbookViewId="0">
      <selection activeCell="B6" sqref="B6"/>
    </sheetView>
  </sheetViews>
  <sheetFormatPr defaultColWidth="24.54296875" defaultRowHeight="19.5" customHeight="1" x14ac:dyDescent="0.35"/>
  <cols>
    <col min="1" max="16384" width="24.54296875" style="58"/>
  </cols>
  <sheetData>
    <row r="1" spans="1:8" ht="19.5" customHeight="1" thickBot="1" x14ac:dyDescent="0.4"/>
    <row r="2" spans="1:8" ht="19.5" customHeight="1" x14ac:dyDescent="0.35">
      <c r="A2" s="59" t="s">
        <v>61</v>
      </c>
      <c r="B2" s="60">
        <v>20000</v>
      </c>
    </row>
    <row r="3" spans="1:8" ht="19.5" customHeight="1" x14ac:dyDescent="0.35">
      <c r="A3" s="61" t="s">
        <v>60</v>
      </c>
      <c r="B3" s="62">
        <v>7.0000000000000007E-2</v>
      </c>
    </row>
    <row r="4" spans="1:8" ht="19.5" customHeight="1" x14ac:dyDescent="0.35">
      <c r="A4" s="61" t="s">
        <v>62</v>
      </c>
      <c r="B4" s="63">
        <v>12</v>
      </c>
    </row>
    <row r="5" spans="1:8" ht="19.5" customHeight="1" thickBot="1" x14ac:dyDescent="0.4">
      <c r="A5" s="64" t="s">
        <v>63</v>
      </c>
      <c r="B5" s="67">
        <f>PMT(B3/12,B4,B2)</f>
        <v>-1730.534921962761</v>
      </c>
      <c r="H5" s="66"/>
    </row>
  </sheetData>
  <phoneticPr fontId="0" type="noConversion"/>
  <pageMargins left="0.49" right="0.35433070866141736" top="0.98425196850393704" bottom="0.98425196850393704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zoomScale="75" workbookViewId="0">
      <selection activeCell="B6" sqref="B6"/>
    </sheetView>
  </sheetViews>
  <sheetFormatPr defaultColWidth="9.08984375" defaultRowHeight="17.5" x14ac:dyDescent="0.35"/>
  <cols>
    <col min="1" max="1" width="21.453125" style="58" customWidth="1"/>
    <col min="2" max="2" width="28" style="58" customWidth="1"/>
    <col min="3" max="3" width="12" style="58" customWidth="1"/>
    <col min="4" max="4" width="11.6328125" style="58" customWidth="1"/>
    <col min="5" max="5" width="8.453125" style="58" customWidth="1"/>
    <col min="6" max="6" width="16.36328125" style="58" customWidth="1"/>
    <col min="7" max="7" width="10.54296875" style="58" customWidth="1"/>
    <col min="8" max="8" width="9.36328125" style="58" bestFit="1" customWidth="1"/>
    <col min="9" max="9" width="3.08984375" style="58" customWidth="1"/>
    <col min="10" max="10" width="14.54296875" style="58" bestFit="1" customWidth="1"/>
    <col min="11" max="11" width="2.36328125" style="58" customWidth="1"/>
    <col min="12" max="12" width="18.36328125" style="58" customWidth="1"/>
    <col min="13" max="13" width="16" style="58" customWidth="1"/>
    <col min="14" max="14" width="10.90625" style="58" customWidth="1"/>
    <col min="15" max="15" width="12" style="58" customWidth="1"/>
    <col min="16" max="16" width="10.54296875" style="58" customWidth="1"/>
    <col min="17" max="17" width="10.08984375" style="58" customWidth="1"/>
    <col min="18" max="16384" width="9.08984375" style="58"/>
  </cols>
  <sheetData>
    <row r="1" spans="1:8" ht="18" thickBot="1" x14ac:dyDescent="0.4"/>
    <row r="2" spans="1:8" x14ac:dyDescent="0.35">
      <c r="A2" s="59" t="s">
        <v>61</v>
      </c>
      <c r="B2" s="60">
        <v>20000</v>
      </c>
    </row>
    <row r="3" spans="1:8" x14ac:dyDescent="0.35">
      <c r="A3" s="61" t="s">
        <v>60</v>
      </c>
      <c r="B3" s="62">
        <v>7.0000000000000007E-2</v>
      </c>
    </row>
    <row r="4" spans="1:8" ht="18" thickBot="1" x14ac:dyDescent="0.4">
      <c r="A4" s="64" t="s">
        <v>63</v>
      </c>
      <c r="B4" s="65">
        <v>2000</v>
      </c>
      <c r="H4" s="66"/>
    </row>
    <row r="5" spans="1:8" x14ac:dyDescent="0.35">
      <c r="A5" s="61" t="s">
        <v>62</v>
      </c>
      <c r="B5" s="68">
        <f>NPER(B3/12,B4,-B2)</f>
        <v>10.333552670273704</v>
      </c>
    </row>
  </sheetData>
  <phoneticPr fontId="0" type="noConversion"/>
  <pageMargins left="0.49" right="0.35433070866141736" top="0.98425196850393704" bottom="0.98425196850393704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zoomScale="75" workbookViewId="0">
      <selection activeCell="B2" sqref="B2"/>
    </sheetView>
  </sheetViews>
  <sheetFormatPr defaultColWidth="9.08984375" defaultRowHeight="17.5" x14ac:dyDescent="0.35"/>
  <cols>
    <col min="1" max="1" width="22.36328125" style="58" bestFit="1" customWidth="1"/>
    <col min="2" max="2" width="20.453125" style="58" bestFit="1" customWidth="1"/>
    <col min="3" max="3" width="12" style="58" customWidth="1"/>
    <col min="4" max="4" width="11.6328125" style="58" customWidth="1"/>
    <col min="5" max="5" width="8.453125" style="58" customWidth="1"/>
    <col min="6" max="6" width="16.36328125" style="58" customWidth="1"/>
    <col min="7" max="7" width="10.54296875" style="58" customWidth="1"/>
    <col min="8" max="8" width="9.36328125" style="58" bestFit="1" customWidth="1"/>
    <col min="9" max="9" width="3.08984375" style="58" customWidth="1"/>
    <col min="10" max="10" width="14.54296875" style="58" bestFit="1" customWidth="1"/>
    <col min="11" max="11" width="2.36328125" style="58" customWidth="1"/>
    <col min="12" max="12" width="18.36328125" style="58" customWidth="1"/>
    <col min="13" max="13" width="16" style="58" customWidth="1"/>
    <col min="14" max="14" width="10.90625" style="58" customWidth="1"/>
    <col min="15" max="15" width="12" style="58" customWidth="1"/>
    <col min="16" max="16" width="10.54296875" style="58" customWidth="1"/>
    <col min="17" max="17" width="10.08984375" style="58" customWidth="1"/>
    <col min="18" max="16384" width="9.08984375" style="58"/>
  </cols>
  <sheetData>
    <row r="1" spans="1:8" ht="18" thickBot="1" x14ac:dyDescent="0.4"/>
    <row r="2" spans="1:8" x14ac:dyDescent="0.35">
      <c r="A2" s="59" t="s">
        <v>61</v>
      </c>
      <c r="B2" s="69">
        <f>FV(B3/12,B5,-B4)</f>
        <v>20533.250621144995</v>
      </c>
    </row>
    <row r="3" spans="1:8" x14ac:dyDescent="0.35">
      <c r="A3" s="61" t="s">
        <v>60</v>
      </c>
      <c r="B3" s="62">
        <v>7.0000000000000007E-2</v>
      </c>
    </row>
    <row r="4" spans="1:8" ht="18" thickBot="1" x14ac:dyDescent="0.4">
      <c r="A4" s="64" t="s">
        <v>63</v>
      </c>
      <c r="B4" s="65">
        <v>2000</v>
      </c>
      <c r="H4" s="66"/>
    </row>
    <row r="5" spans="1:8" x14ac:dyDescent="0.35">
      <c r="A5" s="61" t="s">
        <v>62</v>
      </c>
      <c r="B5" s="63">
        <v>10</v>
      </c>
    </row>
  </sheetData>
  <phoneticPr fontId="0" type="noConversion"/>
  <pageMargins left="0.49" right="0.35433070866141736" top="0.98425196850393704" bottom="0.98425196850393704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F6"/>
  <sheetViews>
    <sheetView tabSelected="1" zoomScale="75" workbookViewId="0">
      <selection activeCell="D12" sqref="D12"/>
    </sheetView>
  </sheetViews>
  <sheetFormatPr defaultColWidth="9.08984375" defaultRowHeight="17.5" x14ac:dyDescent="0.35"/>
  <cols>
    <col min="1" max="1" width="12" style="58" customWidth="1"/>
    <col min="2" max="2" width="76.08984375" style="58" bestFit="1" customWidth="1"/>
    <col min="3" max="3" width="85.7265625" style="58" customWidth="1"/>
    <col min="4" max="4" width="16.36328125" style="58" customWidth="1"/>
    <col min="5" max="5" width="10.54296875" style="58" customWidth="1"/>
    <col min="6" max="6" width="9.36328125" style="58" bestFit="1" customWidth="1"/>
    <col min="7" max="7" width="3.08984375" style="58" customWidth="1"/>
    <col min="8" max="8" width="14.54296875" style="58" bestFit="1" customWidth="1"/>
    <col min="9" max="9" width="2.36328125" style="58" customWidth="1"/>
    <col min="10" max="10" width="18.36328125" style="58" customWidth="1"/>
    <col min="11" max="11" width="16" style="58" customWidth="1"/>
    <col min="12" max="12" width="10.90625" style="58" customWidth="1"/>
    <col min="13" max="13" width="12" style="58" customWidth="1"/>
    <col min="14" max="14" width="10.54296875" style="58" customWidth="1"/>
    <col min="15" max="15" width="10.08984375" style="58" customWidth="1"/>
    <col min="16" max="16384" width="9.08984375" style="58"/>
  </cols>
  <sheetData>
    <row r="2" spans="2:6" x14ac:dyDescent="0.35">
      <c r="B2" s="70" t="s">
        <v>65</v>
      </c>
      <c r="C2" s="71">
        <v>500</v>
      </c>
    </row>
    <row r="3" spans="2:6" x14ac:dyDescent="0.35">
      <c r="B3" s="70" t="s">
        <v>66</v>
      </c>
      <c r="C3" s="72">
        <v>0.08</v>
      </c>
    </row>
    <row r="4" spans="2:6" x14ac:dyDescent="0.35">
      <c r="B4" s="70" t="s">
        <v>67</v>
      </c>
      <c r="C4" s="70">
        <v>20</v>
      </c>
      <c r="F4" s="66"/>
    </row>
    <row r="5" spans="2:6" x14ac:dyDescent="0.35">
      <c r="B5" s="70" t="s">
        <v>68</v>
      </c>
      <c r="C5" s="81">
        <f>PV(C3,C4,C2*12)</f>
        <v>-58908.884444695766</v>
      </c>
    </row>
    <row r="6" spans="2:6" x14ac:dyDescent="0.35">
      <c r="C6" s="82"/>
    </row>
  </sheetData>
  <phoneticPr fontId="0" type="noConversion"/>
  <pageMargins left="0.49" right="0.35433070866141736" top="0.98425196850393704" bottom="0.98425196850393704" header="0.51181102362204722" footer="0.5118110236220472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61d21cc-bac8-473a-9e11-bd4934e3ceb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955A54DABDE3C479D19992335FCCDCE" ma:contentTypeVersion="4" ma:contentTypeDescription="Створення нового документа." ma:contentTypeScope="" ma:versionID="17f16b9049d248e34b52ec9a128713c4">
  <xsd:schema xmlns:xsd="http://www.w3.org/2001/XMLSchema" xmlns:xs="http://www.w3.org/2001/XMLSchema" xmlns:p="http://schemas.microsoft.com/office/2006/metadata/properties" xmlns:ns2="861d21cc-bac8-473a-9e11-bd4934e3cebb" targetNamespace="http://schemas.microsoft.com/office/2006/metadata/properties" ma:root="true" ma:fieldsID="6c6c2b16dc6d7c55727432f4101b6879" ns2:_="">
    <xsd:import namespace="861d21cc-bac8-473a-9e11-bd4934e3ceb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d21cc-bac8-473a-9e11-bd4934e3ceb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143403-F288-4A30-806D-A9F874A747C2}">
  <ds:schemaRefs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861d21cc-bac8-473a-9e11-bd4934e3cebb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006DCE4-7A06-4A40-96FC-AD13D0671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1d21cc-bac8-473a-9e11-bd4934e3c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B88793-BAF9-455F-91F6-95D6652A29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2</vt:i4>
      </vt:variant>
    </vt:vector>
  </HeadingPairs>
  <TitlesOfParts>
    <vt:vector size="14" baseType="lpstr">
      <vt:lpstr>2.1</vt:lpstr>
      <vt:lpstr>2.2</vt:lpstr>
      <vt:lpstr>2.3</vt:lpstr>
      <vt:lpstr>2.4</vt:lpstr>
      <vt:lpstr>2.5</vt:lpstr>
      <vt:lpstr>3.1</vt:lpstr>
      <vt:lpstr>3.2</vt:lpstr>
      <vt:lpstr>3.3</vt:lpstr>
      <vt:lpstr>4.1</vt:lpstr>
      <vt:lpstr>4.2</vt:lpstr>
      <vt:lpstr>4.3</vt:lpstr>
      <vt:lpstr>4.4</vt:lpstr>
      <vt:lpstr>'3.2'!бал</vt:lpstr>
      <vt:lpstr>бал</vt:lpstr>
    </vt:vector>
  </TitlesOfParts>
  <Company>HPK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KOLOMIIETS VADYM</cp:lastModifiedBy>
  <cp:lastPrinted>2019-10-29T10:13:02Z</cp:lastPrinted>
  <dcterms:created xsi:type="dcterms:W3CDTF">2011-03-28T09:09:48Z</dcterms:created>
  <dcterms:modified xsi:type="dcterms:W3CDTF">2023-10-23T16:11:06Z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0x0101002955A54DABDE3C479D19992335FCCDCE</vt:lpwstr>
  </property>
</Properties>
</file>