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D:\Dropbox\Projects\PACT\Viewer\"/>
    </mc:Choice>
  </mc:AlternateContent>
  <bookViews>
    <workbookView xWindow="0" yWindow="0" windowWidth="27225" windowHeight="14820"/>
  </bookViews>
  <sheets>
    <sheet name="Active Projects" sheetId="12" r:id="rId1"/>
    <sheet name="Recently Closed Projects" sheetId="1" r:id="rId2"/>
    <sheet name="PI Project List for SharePoint" sheetId="14" r:id="rId3"/>
    <sheet name="Sheet1" sheetId="15" r:id="rId4"/>
  </sheets>
  <definedNames>
    <definedName name="_xlnm._FilterDatabase" localSheetId="1" hidden="1">'Recently Closed Projects'!$A$1:$R$42</definedName>
    <definedName name="ProjectStatus">'Recently Closed Projects'!$O$47:$O$49</definedName>
    <definedName name="ProjectStatusImpact">'Recently Closed Projects'!$O$47:$O$49</definedName>
  </definedNames>
  <calcPr calcId="152511" iterate="1" calcOnSave="0"/>
</workbook>
</file>

<file path=xl/calcChain.xml><?xml version="1.0" encoding="utf-8"?>
<calcChain xmlns="http://schemas.openxmlformats.org/spreadsheetml/2006/main">
  <c r="N27" i="12" l="1"/>
  <c r="N26" i="12"/>
  <c r="J27" i="12"/>
  <c r="J26" i="12"/>
  <c r="N37" i="1" l="1"/>
  <c r="J37" i="1"/>
  <c r="N36" i="1"/>
  <c r="J36" i="1"/>
  <c r="N35" i="1"/>
  <c r="J35" i="1"/>
  <c r="N34" i="1"/>
  <c r="J34" i="1"/>
  <c r="N33" i="1"/>
  <c r="J33" i="1"/>
  <c r="J38" i="1"/>
  <c r="N38" i="1"/>
  <c r="J6" i="12"/>
  <c r="J21" i="12"/>
  <c r="N21" i="12" l="1"/>
  <c r="N14" i="12"/>
  <c r="J10" i="12" l="1"/>
  <c r="N8" i="12" l="1"/>
  <c r="J14" i="12"/>
  <c r="L27" i="14" l="1"/>
  <c r="H27" i="14"/>
  <c r="L26" i="14"/>
  <c r="H26" i="14"/>
  <c r="L25" i="14"/>
  <c r="H25" i="14"/>
  <c r="L24" i="14"/>
  <c r="H24" i="14"/>
  <c r="L23" i="14"/>
  <c r="H23" i="14"/>
  <c r="L22" i="14"/>
  <c r="H22" i="14"/>
  <c r="L21" i="14"/>
  <c r="H21" i="14"/>
  <c r="L20" i="14"/>
  <c r="H20" i="14"/>
  <c r="L18" i="14"/>
  <c r="H18" i="14"/>
  <c r="L17" i="14"/>
  <c r="H17" i="14"/>
  <c r="L16" i="14"/>
  <c r="H16" i="14"/>
  <c r="L15" i="14"/>
  <c r="L14" i="14"/>
  <c r="H14" i="14"/>
  <c r="L13" i="14"/>
  <c r="H13" i="14"/>
  <c r="L12" i="14"/>
  <c r="H12" i="14"/>
  <c r="L11" i="14"/>
  <c r="H11" i="14"/>
  <c r="L10" i="14"/>
  <c r="H10" i="14"/>
  <c r="L9" i="14"/>
  <c r="H9" i="14"/>
  <c r="K8" i="14"/>
  <c r="H8" i="14" s="1"/>
  <c r="L7" i="14"/>
  <c r="H7" i="14"/>
  <c r="L6" i="14"/>
  <c r="H6" i="14"/>
  <c r="L5" i="14"/>
  <c r="H5" i="14"/>
  <c r="L4" i="14"/>
  <c r="H4" i="14"/>
  <c r="L3" i="14"/>
  <c r="H3" i="14"/>
  <c r="L2" i="14"/>
  <c r="H2" i="14"/>
  <c r="L8" i="14" l="1"/>
  <c r="J8" i="12"/>
  <c r="N8" i="1" l="1"/>
  <c r="J8" i="1"/>
  <c r="N26" i="1"/>
  <c r="J26" i="1"/>
  <c r="N5" i="1"/>
  <c r="J5" i="1"/>
  <c r="M27" i="1"/>
  <c r="N27" i="1" s="1"/>
  <c r="J27" i="1" l="1"/>
  <c r="N25" i="12"/>
  <c r="N22" i="12"/>
  <c r="J25" i="12"/>
  <c r="J22" i="12"/>
  <c r="N12" i="12" l="1"/>
  <c r="N18" i="12"/>
  <c r="J18" i="12" l="1"/>
  <c r="J2" i="12" l="1"/>
  <c r="J13" i="12"/>
  <c r="J12" i="12"/>
  <c r="N24" i="1"/>
  <c r="J24" i="1"/>
  <c r="N19" i="12" l="1"/>
  <c r="N17" i="12"/>
  <c r="J19" i="12"/>
  <c r="J17" i="12"/>
  <c r="N3" i="12" l="1"/>
  <c r="N5" i="12"/>
  <c r="J3" i="12"/>
  <c r="N3" i="1"/>
  <c r="J3" i="1"/>
  <c r="N23" i="12"/>
  <c r="J23" i="12"/>
  <c r="N15" i="12" l="1"/>
  <c r="N19" i="1" l="1"/>
  <c r="J19" i="1"/>
  <c r="M2" i="1"/>
  <c r="N2" i="1" s="1"/>
  <c r="N16" i="12"/>
  <c r="J2" i="1" l="1"/>
  <c r="J5" i="12"/>
  <c r="J11" i="12" l="1"/>
  <c r="N28" i="1" l="1"/>
  <c r="J28" i="1"/>
  <c r="N7" i="1"/>
  <c r="J7" i="1"/>
  <c r="N29" i="1"/>
  <c r="J29" i="1"/>
  <c r="J16" i="1"/>
  <c r="N16" i="1"/>
  <c r="N4" i="12"/>
  <c r="N2" i="12"/>
  <c r="N9" i="12"/>
  <c r="J9" i="12" l="1"/>
  <c r="J4" i="12" l="1"/>
  <c r="J14" i="1"/>
  <c r="J15" i="12"/>
  <c r="N20" i="12" l="1"/>
  <c r="N11" i="12"/>
  <c r="M7" i="12"/>
  <c r="N7" i="12" l="1"/>
  <c r="J7" i="12"/>
  <c r="J20" i="12"/>
  <c r="N13" i="12"/>
  <c r="I33" i="12" l="1"/>
  <c r="J6" i="1"/>
  <c r="J18" i="1" l="1"/>
  <c r="J31" i="1"/>
  <c r="J20" i="1"/>
  <c r="J25" i="1"/>
  <c r="J9" i="1"/>
  <c r="J11" i="1"/>
  <c r="N11" i="1"/>
  <c r="N9" i="1"/>
  <c r="N25" i="1"/>
  <c r="N20" i="1"/>
  <c r="N31" i="1"/>
  <c r="N14" i="1"/>
  <c r="N18" i="1"/>
  <c r="M4" i="1"/>
  <c r="M22" i="1"/>
  <c r="J22" i="1" s="1"/>
  <c r="N6" i="1"/>
  <c r="N4" i="1" l="1"/>
  <c r="J4" i="1"/>
  <c r="N22" i="1"/>
  <c r="J47" i="1" l="1"/>
  <c r="K28" i="12"/>
  <c r="J28" i="12"/>
</calcChain>
</file>

<file path=xl/sharedStrings.xml><?xml version="1.0" encoding="utf-8"?>
<sst xmlns="http://schemas.openxmlformats.org/spreadsheetml/2006/main" count="1177" uniqueCount="375">
  <si>
    <t>Z3063</t>
    <phoneticPr fontId="1" type="noConversion"/>
  </si>
  <si>
    <t>Gates Capacity Assessment</t>
    <phoneticPr fontId="1" type="noConversion"/>
  </si>
  <si>
    <t>NO</t>
  </si>
  <si>
    <t>YES</t>
  </si>
  <si>
    <t>Z4039</t>
    <phoneticPr fontId="1" type="noConversion"/>
  </si>
  <si>
    <t>Total Direct Expenses</t>
  </si>
  <si>
    <t>Total             Subaward</t>
  </si>
  <si>
    <t>Total Fees/OH/Contingency</t>
  </si>
  <si>
    <t xml:space="preserve">Cost Recovery Percentage </t>
  </si>
  <si>
    <t>Z1727</t>
    <phoneticPr fontId="1" type="noConversion"/>
  </si>
  <si>
    <t>Capacity Development</t>
    <phoneticPr fontId="1" type="noConversion"/>
  </si>
  <si>
    <t>Health</t>
    <phoneticPr fontId="1" type="noConversion"/>
  </si>
  <si>
    <t>Market</t>
    <phoneticPr fontId="1" type="noConversion"/>
  </si>
  <si>
    <t>Learning Governance Practices</t>
    <phoneticPr fontId="1" type="noConversion"/>
  </si>
  <si>
    <t>Livelihoods</t>
    <phoneticPr fontId="1" type="noConversion"/>
  </si>
  <si>
    <t>Z4063</t>
    <phoneticPr fontId="1" type="noConversion"/>
  </si>
  <si>
    <t>Asia Eurasia</t>
    <phoneticPr fontId="1" type="noConversion"/>
  </si>
  <si>
    <t>Thailand</t>
    <phoneticPr fontId="1" type="noConversion"/>
  </si>
  <si>
    <t>East West Africa</t>
    <phoneticPr fontId="1" type="noConversion"/>
  </si>
  <si>
    <t>REDD+ Oddar Meanchey</t>
    <phoneticPr fontId="1" type="noConversion"/>
  </si>
  <si>
    <t>Z4069</t>
    <phoneticPr fontId="1" type="noConversion"/>
  </si>
  <si>
    <t>Mongolia</t>
    <phoneticPr fontId="1" type="noConversion"/>
  </si>
  <si>
    <t>Z4064</t>
    <phoneticPr fontId="1" type="noConversion"/>
  </si>
  <si>
    <t>Women's Empowerment</t>
    <phoneticPr fontId="1" type="noConversion"/>
  </si>
  <si>
    <t>Health, Livelihoods</t>
    <phoneticPr fontId="1" type="noConversion"/>
  </si>
  <si>
    <t>Promoting Positive Impact</t>
    <phoneticPr fontId="1" type="noConversion"/>
  </si>
  <si>
    <t>Global</t>
    <phoneticPr fontId="1" type="noConversion"/>
  </si>
  <si>
    <t>Z1730</t>
    <phoneticPr fontId="1" type="noConversion"/>
  </si>
  <si>
    <t>Rockefeller Innovative MERL</t>
    <phoneticPr fontId="1" type="noConversion"/>
  </si>
  <si>
    <t>Z4067</t>
    <phoneticPr fontId="1" type="noConversion"/>
  </si>
  <si>
    <t>REDD Case Study</t>
    <phoneticPr fontId="1" type="noConversion"/>
  </si>
  <si>
    <t>Cambodia</t>
    <phoneticPr fontId="1" type="noConversion"/>
  </si>
  <si>
    <t>Z3065</t>
    <phoneticPr fontId="1" type="noConversion"/>
  </si>
  <si>
    <t xml:space="preserve">Project Title </t>
    <phoneticPr fontId="1" type="noConversion"/>
  </si>
  <si>
    <t>Donor</t>
    <phoneticPr fontId="1" type="noConversion"/>
  </si>
  <si>
    <t>Region</t>
    <phoneticPr fontId="1" type="noConversion"/>
  </si>
  <si>
    <t>Country</t>
    <phoneticPr fontId="1" type="noConversion"/>
  </si>
  <si>
    <t>Start Date</t>
    <phoneticPr fontId="1" type="noConversion"/>
  </si>
  <si>
    <t>End Date</t>
    <phoneticPr fontId="1" type="noConversion"/>
  </si>
  <si>
    <t>Total Award</t>
    <phoneticPr fontId="1" type="noConversion"/>
  </si>
  <si>
    <t>Fixed Price</t>
    <phoneticPr fontId="1" type="noConversion"/>
  </si>
  <si>
    <t>Impact Area</t>
    <phoneticPr fontId="1" type="noConversion"/>
  </si>
  <si>
    <t xml:space="preserve">Core Competancy </t>
    <phoneticPr fontId="1" type="noConversion"/>
  </si>
  <si>
    <t>Description</t>
    <phoneticPr fontId="1" type="noConversion"/>
  </si>
  <si>
    <t>Z4054</t>
    <phoneticPr fontId="1" type="noConversion"/>
  </si>
  <si>
    <t>Demand Good Governance</t>
    <phoneticPr fontId="1" type="noConversion"/>
  </si>
  <si>
    <t>Governance</t>
    <phoneticPr fontId="1" type="noConversion"/>
  </si>
  <si>
    <t>Z4058</t>
    <phoneticPr fontId="1" type="noConversion"/>
  </si>
  <si>
    <t>Z3060</t>
    <phoneticPr fontId="1" type="noConversion"/>
  </si>
  <si>
    <t>Z4061</t>
    <phoneticPr fontId="1" type="noConversion"/>
  </si>
  <si>
    <t>Z4062</t>
    <phoneticPr fontId="1" type="noConversion"/>
  </si>
  <si>
    <t>Z4065</t>
    <phoneticPr fontId="1" type="noConversion"/>
  </si>
  <si>
    <t>Myanmar</t>
    <phoneticPr fontId="1" type="noConversion"/>
  </si>
  <si>
    <t>Z4052</t>
    <phoneticPr fontId="1" type="noConversion"/>
  </si>
  <si>
    <t>SEA Change Initative</t>
    <phoneticPr fontId="1" type="noConversion"/>
  </si>
  <si>
    <t>Z4066</t>
    <phoneticPr fontId="1" type="noConversion"/>
  </si>
  <si>
    <t>Child Governance Project</t>
    <phoneticPr fontId="1" type="noConversion"/>
  </si>
  <si>
    <t>Z4068</t>
    <phoneticPr fontId="1" type="noConversion"/>
  </si>
  <si>
    <t>Nigeria</t>
    <phoneticPr fontId="1" type="noConversion"/>
  </si>
  <si>
    <t>LIFT Pyapone</t>
    <phoneticPr fontId="1" type="noConversion"/>
  </si>
  <si>
    <t>Vietnam</t>
    <phoneticPr fontId="1" type="noConversion"/>
  </si>
  <si>
    <t>SHINE</t>
    <phoneticPr fontId="1" type="noConversion"/>
  </si>
  <si>
    <t>Z3062</t>
  </si>
  <si>
    <t>Asia Regional</t>
  </si>
  <si>
    <t>Donor Site</t>
  </si>
  <si>
    <t>Donor Description</t>
  </si>
  <si>
    <t>iTSCi: Technical Assistance</t>
  </si>
  <si>
    <t>iTSCi: Uganda</t>
  </si>
  <si>
    <t>iTSCi: Rwanda</t>
  </si>
  <si>
    <t>www.dbsa.org</t>
  </si>
  <si>
    <t>www.undp.org</t>
  </si>
  <si>
    <t>www.theglobalfund.org</t>
  </si>
  <si>
    <t>www.itri.co.uk</t>
  </si>
  <si>
    <t>www.europa.eu</t>
  </si>
  <si>
    <t>www.rockefellerfoundation.org</t>
  </si>
  <si>
    <t>www.gatesfoundation.org</t>
  </si>
  <si>
    <t>www.dk/en/danida-en</t>
  </si>
  <si>
    <t>www.chevron.com</t>
  </si>
  <si>
    <t>www.ivanhoemines.com</t>
  </si>
  <si>
    <t>www.worldbank.org</t>
  </si>
  <si>
    <t>www.walmartstores.com</t>
  </si>
  <si>
    <t>www.unops.org</t>
  </si>
  <si>
    <t>www.plan-international.org</t>
  </si>
  <si>
    <t>www.giz.de</t>
  </si>
  <si>
    <t>www.ffpri.affrc.go.jp</t>
  </si>
  <si>
    <t>United Nations Development Fund</t>
  </si>
  <si>
    <t>International Tin Research Institute Limited</t>
  </si>
  <si>
    <t>Danish International Development Agency</t>
  </si>
  <si>
    <t>European Union Development Fund</t>
  </si>
  <si>
    <t>Rockefeller Foundation</t>
  </si>
  <si>
    <t>Chevron</t>
  </si>
  <si>
    <t>Oyu Tolgoi</t>
  </si>
  <si>
    <t>International Development Fund of the World Bank</t>
  </si>
  <si>
    <t>Walmart Foundation</t>
  </si>
  <si>
    <t>Livelihoods and Food Security Trust Fund (LIFT)</t>
  </si>
  <si>
    <t>Plan International</t>
  </si>
  <si>
    <t>Deutsche Gesellschaft fur Internationale Zusammenarbeit (GIZ)</t>
  </si>
  <si>
    <t>Forestry and Forest Products Research Institute (FFPRI)</t>
  </si>
  <si>
    <t>Democratic Republic of Congo</t>
  </si>
  <si>
    <t>International Conference Great Lakes</t>
  </si>
  <si>
    <t>Natural Resource Management</t>
  </si>
  <si>
    <t>Health</t>
  </si>
  <si>
    <t>All</t>
  </si>
  <si>
    <t>Recognizing that business success is deeply linked to society's progress, Chevron contributes to the economic and social well-being of people in the countries where they operate. The investments in communities are viewed as investments in the long-term success of the company, and they deliver mutual benefit and promote shared progress. In partnership with governments, nonprofit organizations, and aid agencies, Chevron has financed initiatives that help strengthen and improve the communities where the company works. The three areas of focus are health, education and economic development.</t>
  </si>
  <si>
    <t>The Danish foreign aid and international development funds are distributed by the Ministry of Foreign Affairs known as Danish International Development Agency (DANIDA). Denmark grants approximately DKK 15 billion in development assistance a year. The focus for funding is to promote freedom, create growth and employment, strenghten gender equality and protect the envrionment.</t>
  </si>
  <si>
    <t>The German Society for International Cooperation (GIZ) combines the missions and competences of the German Development Service (DED), the German Organisation for Technical Cooperation (GTZ) and the InWEnt – Capacity Building International; most of it’s activities are commissioned by the German Federal Ministry for Economic Cooperation and Development (BMZ). It operates in more than 130 countries worldwide and employs approximately 17,000 staff members worldwide, more than 60 % of whom are local personnel. In it’s work it takes account of political, economic, social and ecological dimensions as it supports it’s partners at local, regional, national and international level in negotiating solutions in the broader social context.</t>
  </si>
  <si>
    <t>The European Union Development Fund (EDF) is responsible for designing European development policy and delivering aid throughout the world. The EDF consists of several instruments, including grants, risk capital and loans to the private sector. The Member States have their own bilateral agreements and implement their own initiatives with developing countries that are not financed by the EDF or any other Community funds.</t>
  </si>
  <si>
    <t>Forestry and Forest Products Research Institute (FFPRI) contributes to sustainable development forests through research on forest, forestry and forest products.  The mission of the organization is to contribute to sustainable development of the world blessed with rich and diverse forest, through researches on forest, forestry and forest products and to be a leading forest research organization vital to Japan's future.</t>
  </si>
  <si>
    <t>The International Development Association (IDA) is part of the World Bank that helps the world's poorest countries. Established in 1960, IDA aims to reduce poverty by providing interest-free credits and grants for programs that boost economic growth, reduce inequalities and improve people’s living conditions. IDA is one of the largest sources of assistance for the world’s 81 poorest countries, 39 of which are in Africa. It is the single largest source of donor funds for basic social services in the poorest countries.</t>
  </si>
  <si>
    <t>The Livelihoods and Food Security Trust Fund (LIFT) is a multi donor Fund of $100 million for the poorest and most vulnerable people in Myanmar. It is governed by a donor consortium including Australia, the European Union, the Netherlands, Sweden, Switzerland and the United Kingdom.  Projects funded will focus on community based interventions targeting the poorest and most vulnerable groups.</t>
  </si>
  <si>
    <t>Plan aims to achieve lasting improvements in the quality of life of deprived children in developing countries, through a process that unites people across cultures and adds meaning and value to their lives. In 2011, Plan reached 56,500,000 children in 58,053 communities. Plan is independent, with no religious, political or governmental affiliations.</t>
  </si>
  <si>
    <t>The Rockefeller Foundation supports work that helps people tap into globalization's benefits and strengthen resilience to social, economic, health and environmental challenges—affirming its pioneering philanthropic mission since 1913 to promote the well-being of humanity.  The Foundation embraces a set of core values, leadership, equity, effectiveness, innovation and integrity in it’s work throughout the United States and around the world.</t>
  </si>
  <si>
    <t>The Development Bank of Southern Africa (DBSA) is a development finance institution with the purpose of accelerating sustainable socio-economic development funding physical, social and economic infrastructure.  The DBSA aims to provide a full package of support to development initiatives within South Africa and the Southern Africa Development Community (SADC) region, in the realization that infrastructure delivery has broader socio-economic and cross-border implications and impacts.</t>
  </si>
  <si>
    <t>The Global Fund to Fight AIDS, TB and Malaria is a public-private partnership and international financing institution dedicated to attracting and disbursing additional resources to prevent and treat HIV/AIDS, TB and Malaria. The Global Fund aspires to contribute substantially to international goals by saving 10 million lives and preventing 140-180 million new infections from HIV/AIDS, tuberculosis and malaria between 2012 and 2016. These goals are complemented by disease-specific targets aligned with the global targets set by UNAIDS, the World Health Organization, and the Stop TB and Roll Back Malaria partnerships.</t>
  </si>
  <si>
    <t>The United Nations Development Fund (UNDP) is the United Nations' global development network, an organization advocating for change and connecting countries to knowledge, experiences and resources to help people build a better life. The UNDP is on the ground in 177 countries and territories, working with governments and people on their own solutions to global and national development challenges. As local capacity develops, aid recipients draw on the people of UNDP and the organization’s wide range of partners that can bring about results.</t>
  </si>
  <si>
    <t>The Walmart Foundation strives to provide opportunities that improve the lives of individuals in our communities, focusing on the areas of education, workforce development, environmental sustainability and health and wellness. In all  giving efforts, the Foundation strives to meet the unmet needs of underserved populations and support organizations that give individuals access to a better life. The Foundation supports the idea of operating globally and giving back locally.</t>
  </si>
  <si>
    <t>EU Retrocession</t>
  </si>
  <si>
    <t>Z4060a</t>
  </si>
  <si>
    <t>Z4060b</t>
  </si>
  <si>
    <t>Myanmar</t>
  </si>
  <si>
    <t>International Tin Research Institute (ITRI) is a not for profit membership based organization limited by guarantee; it represents the tin industry and is sponsored by its members, principally miners and smelters.  ITRI’s principal aim is to support and encourage the use of tin in existing and new applications. It supports these aims by “acting through influence” (promoting a positive image of tin) and “providing information” (acting as an independent source of information on tin).</t>
  </si>
  <si>
    <t>Oyu Tolgoi is the world's largest undeveloped copper-gold project and is located in the South Gobi region in Mongolia. The Oyu Tolgoi mining project is the largest financial undertaking in Mongolia's history and is expected upon completion to account for more than 30% of the country's gross domestic product.</t>
  </si>
  <si>
    <t xml:space="preserve">The Bill &amp; Melinda Gates Foundation is dedicated to bringing innovations in health, development, and learning to the global community. The Foundation follows guiding principles and core values in all its work; including optimism, collaboration, rigor and innovation. In 2010, the Foundation provided $2.6 billion in grant payments. </t>
  </si>
  <si>
    <t>Z Code</t>
  </si>
  <si>
    <t>Umbrella Project Global Fund</t>
  </si>
  <si>
    <t>The Microfinance Operations project, funded by the United National Development Fund, is the pioneer for introducing microfinance programs in Myanmar.   The Pact Microfinance Program has been providing credit without collateral to people in poverty, primarily women, in 22 townships covering 5,192 villages with 485,900 clients under 95 branches in Myanmar since 1997.  This program is slated to be transferred from Pact Institute to the new Pact Global Microfinance Fund subsidiary towards the end of FY2012.</t>
  </si>
  <si>
    <t>SI System CABA/VC</t>
  </si>
  <si>
    <t xml:space="preserve">The European Union Retrocession project aims to contribute to the improvement of good governance in the mining sector in the study and analysis of systems of tax collection and redistribution seen to improve the artisanal mining to the benefit of the Congolese state, and also to reduce the tax burden imposed on miners by illegal taxes. The project is funded by the European Union Deveopment Fund. </t>
  </si>
  <si>
    <t>STI, TB, HIV/AIDS Prevention</t>
  </si>
  <si>
    <t>Through the Microcredit UNDP REDD project, Pact will support the Community Forestry Reducing Emissions from Deforestation and Degradation initiative in Oddar Meanchey, Cambodia (OM CF REDD+), as a demonstration site to build capacity and inform Cambodia’s national REDD+ Readiness. Pact will further develop the project to address some of the key issues in REDD+ design and implementation including contractual and legal constraints, controlling drivers of deforestation, and community-based monitoring, reporting and verification (MRV) systems and capacity development.</t>
  </si>
  <si>
    <t>Through the Learning Good Governance program Pact will partner with the Ministry of Interior (MOI) Program Coordination Office (PCO) and NGO partners in Cambodia to support the PCO’s Learning Program (LP) for the Demand for Good Governance Project by jointly engaging in structured learning activities (learning by doing) in 9 commune councils and 3 district councils in Battambang, Pursat, and Kampong Cham. Pact will work with three provincial NGOs (Village Support Group/VSG, Anakot Khumar/AK and Phnom Srey Organization for Development/PSOD).</t>
  </si>
  <si>
    <t xml:space="preserve">The two main objectives of the Promoting Positive Impact project funded by the Walmart Foundation are to (1) expand Wal-Mart’s options for responsibly produced jewelry from recycled sources and (2) maintain Wal-Mart’s leadership in setting and implementing ambitious sustainability standards and sourcing criteria.  In order to meet the first objective, Pact will work with Wal-Mart to expedite the process of identifying, scanning for, and screening refineries, and will help build Wal-Mart’s brand equity and trust. The second objective will be met through the exploration of industry standards and suggestions to update the Wal-Mart Environmental and Social Criteria for Jewelry Sourcing (Refining, Recycling, Manufacturing). </t>
  </si>
  <si>
    <t>The goal of the LIFT Pyapone program is to assist families in the most affected areas of the Ayeyarwady Delta to immediately re-start appropriate and profitable livelihood activities following the devastation of Cyclone Nargis.  Pact will achieve this goal, through providing grant assistance to households, ensuring households regain pre-cyclone economic self-sufficiency, providing households with materials for shelter, and conducting disaster preparedness training. This project is funded by the United Nations Office for Project Services (UNOPS) LIFT.</t>
  </si>
  <si>
    <t>The Tin Supply Chain Initiative (iTSCi) Technical Assistance project seeks to achieve three objectives that contribute to local and regional economic development, including: (1) providing continued and strengthened access to the international markets for a more stable and predicable 3T mineral sector, (2) enabling companies to report on due diligence efforts to the US Securities and Exchange Commission (SEC), and (3) providing the upstream 3T minerals industry with a standard scheme to address “conflict minerals”.</t>
  </si>
  <si>
    <t>Through the Southeast Asia (SEA) Change project, Pact seeks to establish an active Southeast Asia community of practice for monitoring and evaluation of climate change interventions in which members innovate and apply measurement approaches, methods and tools resulting in demonstrable solutions to climate change. SEA Change is funded by the Rockefeller Foundation and will focus on both climate change adaptation and mitigation solutions.</t>
  </si>
  <si>
    <t xml:space="preserve">The purpose of the SI System CABA/VC project funded by The Global Fund to Fight AIDS, TB and Malaria is the scaling-up and sustainability of effective and comprehensive HIV services for children infected and affected by HIV/AIDS and other vulnerable children. The main goal of the project is to achieve reduction in HIV infections by integrating effective HIV/AIDS strategies and interventions into programs at the local administrative organization, province-based and central sector level. These programs cover children infected/affected with HIV/AIDS and improve the quality of life among children infected/affected by HIV/AIDS and other vulnerable children.
</t>
  </si>
  <si>
    <t>The Tin Supply Chain Initiative (iTSCi) Katanga program in the Democratic Republic of Congo is designed to assist companies with traceability, risk assessment and audit requirements as recommended in the Organization for Co-operation and Development (OECD) Due Diligence Guidelines and United Nations recommendations.  It aims to establish traceability and chain of custody information on the upstream mineral chain, carry out risk assessment for conflict related links, and ensure audit of effectiveness on a regular basis.</t>
  </si>
  <si>
    <t xml:space="preserve">The goal for the Sustainable Health Improvement and Empowerment (SHINE) project in Myanmar is to make communities empowered to adopt and sustain behaviors that improve their overall health status. Pact’s technical approach has three components which include, recognition of high demand for income generation and the value of community-owned resources, a deepened technical response to community disease management, and finally, women’s participation and empowerment as an amplifier to community health action.  The program is funded jointly by Chevron and the Danish International Development Agency. </t>
  </si>
  <si>
    <t>The Tin Supply Chain Initiative (iTSCi) Uganda project focuses on a feasibility study for an iTSCi tagging program in Uganda, targeting artisanal and small-scale mining (ASM) sites.  The objective of the study is to review the potential of a traceability program for tin, wolframite and tantalite extracted through ASM in the Kikagati region of Uganda.</t>
  </si>
  <si>
    <t xml:space="preserve">The Tin Supply Chain Initiative (iTSCi) Rwanda program is designed to assist companies with traceability, risk assessment and audit requirements as recommended in the Organization for Economic Co-operation and Development (OECD) Due Diligence Guidelines and United Nations recommendations.  It aims to establish traceability and chain of custody information on the upstream mineral chain, carry out risk assessment for conflict related links, and ensure audit of effectiveness on a regular basis. Pact agrees to undertake work for the program on consolidation of its newly established base and team in Rwanda. The key focus areas will include validation of baselines, in particular regarding level of mineral production, and commenting on processing and export capacity.
</t>
  </si>
  <si>
    <t>The overall aim and intent of the Rockefeller Innovative MERL project is to assist the Foundation Evaluation Office to manage a limited number of consolidated grants to capable organizations able to provide support to selected Rockefeller Foundation (RF) Initiative teams, regional offices and key grantees and partners for results and impact planning, theory of change and improved measurement and reporting on results.  It will support global and regional communities of grantees to advance evaluation approaches, methods, tools and evaluative knowledge which in turn provide support to RF grantees and staff.  The three grantees are RMIT (BetterEvaluation), GlobalGiving (Story Telling) and SEA Change (Southeast Asia Change Initiative).</t>
  </si>
  <si>
    <t>The purpose of the Gates Capacity Assessment project is to support maternal, neonatal and child health in communities in Northern Nigeria through the strengthening of the frontline workers and local organizations that are leading this work on the ground.  Pact’s key objectives and outcomes for the project are two-fold:  (1) focus on providing support to Nigerian organizations to assess their own capacity and (2) analyze the value network operating in these sectors and building constructive relationships with local actors and organizations to support these initiatives.</t>
  </si>
  <si>
    <t>The main goal for the Umbrella Project for The Global Fund to Fight AIDS, TB and Malaria is to improve the quality, effectiveness and sustainability of community service organization (CSO) responses to HIV/AIDS in Vietnam. Pact will work with and train Vietnamese nongovernmental organizations (VNGOs), who will then provide training to community-based organizations (CBOs). Pact will play a key role by providing technical assistance and capacity building to VNGO implementers primarily in care and support, prevention, and organizational development.</t>
  </si>
  <si>
    <t>The overall goal of the STI, TB, HIV/AIDS Prevention program in Mongolia is to empower communities to reduce their HIV/AIDS, STI and TB risk through a coordinated and culturally appropriate response, under Mongolia’s National Strategic Plans and Control Programs. By increasing the community’s awareness, knowledge, and response to STIs, TB and HIV/AIDS, objectives shall focus on mitigating risks and impacts related to STIs, HIV/AIDS and TB for individuals and communities in the Oyu Tolgoi mine impact area.</t>
  </si>
  <si>
    <t>The Demand for Good Governance (DFGG) talk-back radio program in Phnom Penh, produced in cooperation with Radio National Kampuchea (RNK) and funded by the International Development Fund of the World Bank, focuses on good governance issues in Cambodia.  The objective is to inform citizens about Royal Government of Cambodia (RGC) good governance priorities through access to accurate, high-quality information and to provide a forum for constructive dialogue with local officials.</t>
  </si>
  <si>
    <t>Pact has entered a partnership with Plan International to pilot the Commune Child Friendly Governance (CCFG) Project with two main objectives: (1) increasing children, youth and local civil society acceptance and, (2) participation in commune council activities and strengthening partnership with Commune Councils to effectively respond to children and youth needs and priorities. Project partners will work together to build linkages between community stakeholders, increase community participation in planning and the social development project (SDP) implementation process, and integrate child friendly governance practices.</t>
  </si>
  <si>
    <t>The objective of the GIZ-funded International Conference Great Lakes project in Rwanda is to assist the establishment of the International Conference of the Great Lakes regional certification mechanism by introducing the Tin Supply Chain Initiative (iTSCi) tracking scheme in Rwanda as a building block. Specific objectives for this project include developing a six-month work plan for the iTSCi tagging scheme in Rwanda, ensuring the integration between iTSCi and CTC (Certified Training Chains), and strengthening relations between various stakeholders on technical and social aspects of iTSCi.</t>
  </si>
  <si>
    <t xml:space="preserve">Forestry and Forest Products Research Institute (FFPRI) will commission experts to conduct a study on Gender Equity for REDD+ in Oddar Meanchey, Cambodia.  FFPRI will coordinate several study reports in Cambodia and undertake an analysis to extract a set of generic lessons for good practice in designing and implementing REDD activities. The case studies and the national level analysis will be compiled in a single report as the major research output.  The REDD+ Oddar Meanchy project will be funded by FFPRI and will be carried out in Cambodia. </t>
  </si>
  <si>
    <t xml:space="preserve">The Forestry and Forest Products Research Institute (FFPRI) funded REDD Case Study project will commission experts to conduct case studies of REDD projects in Cambodia. FFPRI will coordinate the case studies report and undertake an analysis to extract a set of generic lessons for good practice in designing and implementing REDD activities. The case studies and the national level analysis will be compiled in a single report as the major research output. </t>
  </si>
  <si>
    <t>Z3061</t>
  </si>
  <si>
    <t xml:space="preserve">iTSCi: Katanga(1) </t>
  </si>
  <si>
    <t>East West Africa</t>
  </si>
  <si>
    <t>Market</t>
  </si>
  <si>
    <t>The Tin Supply Chain Initiative (iTSCi) Katanga (1) program in the Democratic Republic of Congo and its member companies recognise the concerns of industry participants, regulators, civil society and other stakeholders regarding ‘conflict minerals’ exploited within the Democratic Republic of Congo (DRC) and with funding assistance from additional parties has begun a traceability scheme designed to address these issues. The iTSCi Scheme aims to establish the chain of custody and prove provenance of the minerals, with a view to achieving accreditation of the supply chain, ensuring due diligence and establishing ‘conflict-free’ status for the minerals.</t>
  </si>
  <si>
    <t xml:space="preserve"> </t>
  </si>
  <si>
    <t xml:space="preserve">Contacts:                                               Country Office </t>
  </si>
  <si>
    <t>Sarah Sitts: ssitts@pactworld.org</t>
  </si>
  <si>
    <t xml:space="preserve"> Helene S-R: hsherman@pactworld.org</t>
  </si>
  <si>
    <t xml:space="preserve">Patricia Rogers: patricia.rogers@rmit.edu.au
</t>
  </si>
  <si>
    <t>Andrew Meaux: ameaux@pactworld.org</t>
  </si>
  <si>
    <t xml:space="preserve"> Kipp Efinger: KEfinger@pactworld.org</t>
  </si>
  <si>
    <t>Rachel DuBois: rdubois@pactworld.org</t>
  </si>
  <si>
    <t>Dennis Bours: dbours@pactworld.org</t>
  </si>
  <si>
    <t>Audu Liman: aliman@pactworld.org</t>
  </si>
  <si>
    <t>Z3071</t>
  </si>
  <si>
    <t>Nigeria</t>
  </si>
  <si>
    <t>Capacity Development</t>
  </si>
  <si>
    <t>Eric Bergthold: ebergthold@pactworld.org</t>
  </si>
  <si>
    <t>Yves Bawa: ybawa@pactworld.org</t>
  </si>
  <si>
    <t>Jan Schollaert: jschollaert@pactworld.org</t>
  </si>
  <si>
    <t>David Dobrowlski: DDobrowolski@pactworld.org</t>
  </si>
  <si>
    <t>Dang Thi Thanh Binh: dtbinh@pactworld.org</t>
  </si>
  <si>
    <t>Contacts:                                                      DC Office</t>
  </si>
  <si>
    <t>Donor</t>
  </si>
  <si>
    <t>Start Date</t>
  </si>
  <si>
    <t>End Date</t>
  </si>
  <si>
    <t>Total Award</t>
  </si>
  <si>
    <t>Through the Strengthening MNCH Frontline Organizations program Pact will work with the Society for Family Health (SFH), civil society and government to support the reduction of maternal and neonatal mortality by strengthening the organizational, adaptive and influencing capacities necessary to ensure more efficient, effective, relevant and sustainable MNCH responses across northeast Nigeria.</t>
  </si>
  <si>
    <t>Strengthening MNCH Organizations in NE Nigeria</t>
  </si>
  <si>
    <t>Coca-Cola Foundation</t>
  </si>
  <si>
    <t>Asia Eurasia</t>
  </si>
  <si>
    <t>Livelihoods</t>
  </si>
  <si>
    <t xml:space="preserve">The Coca-Cola Foundation is the Coca-Cola Company's primary international philanthropic arm. Founded in 1984, the Foundation was established in the U.S. as a registered 501(c)(3) charitable organization.  The Coca-Cola Foundation seeks parnterships with organizations around the globe to support initiatives and programs that respond in a meaningful way to community needs and priorities.  The priority areas of the Foundation include water stewardship, healthy and active lifestyles, education and community recycling.
</t>
  </si>
  <si>
    <t>www.thecoca-colacompany.com</t>
  </si>
  <si>
    <t>Development of Women’s Empowerment and Livelihoods Program in Myanmar (DWELP) will use WORTH, a women’s empowerment and award-winning livelihoods program , to increase and strengthen women’s ability to generate income and take leadership roles in four rural townships and two peri-urban areas in the Yangon and Mandalay areas. In the first year, Pact will engage with 12,000 women in 450 groups, aiming to engage over 22,000 women in 900 total groups by the end of the third year.</t>
  </si>
  <si>
    <t>Development Bank of Southern Africa</t>
  </si>
  <si>
    <t>Bill &amp; Melinda Gates Foundation</t>
  </si>
  <si>
    <t>Global Fund to Fight AIDS, TB and Malaria</t>
  </si>
  <si>
    <t>Country</t>
  </si>
  <si>
    <t>Micro Credit UNDP REDD</t>
  </si>
  <si>
    <t>Description</t>
  </si>
  <si>
    <t>Z4071</t>
  </si>
  <si>
    <t>Closed</t>
  </si>
  <si>
    <t>To be Closed</t>
  </si>
  <si>
    <t xml:space="preserve">Active </t>
  </si>
  <si>
    <t>Status</t>
  </si>
  <si>
    <t>Notes</t>
  </si>
  <si>
    <t>Z3070</t>
  </si>
  <si>
    <t>Strengthening of financial Management and M&amp;E Systems of Funds Recipients of the Embassy Of Finland in Namibia</t>
  </si>
  <si>
    <t>Finland Embassy</t>
  </si>
  <si>
    <t>Namibia</t>
  </si>
  <si>
    <t>Southern Africa</t>
  </si>
  <si>
    <t>Strengthening of financial Management and M&amp;E Systems of Funds Recipients of the Embassy Of Finland in Namibia is a project designed to provide tailored organizational capacity building support in finance and/or monitoring and evaluation to five organizations receiving financial support from the Embassy of Finland based on their organizational needs.</t>
  </si>
  <si>
    <t>Christine DiPietro: cdipietro@pactworld.org</t>
  </si>
  <si>
    <t>Z3066</t>
  </si>
  <si>
    <t>Zcode</t>
  </si>
  <si>
    <t>Project Name</t>
  </si>
  <si>
    <t>Donor URL</t>
  </si>
  <si>
    <t>Region</t>
  </si>
  <si>
    <t>Total Subaward</t>
  </si>
  <si>
    <t>Cost Recovery Percentage</t>
  </si>
  <si>
    <t>Fixed Price</t>
  </si>
  <si>
    <t>Impact Area</t>
  </si>
  <si>
    <t>Core Competancy</t>
  </si>
  <si>
    <t>Project Status</t>
  </si>
  <si>
    <t xml:space="preserve">Contacts:               Country Office </t>
  </si>
  <si>
    <t>Contacts:                        DC office</t>
  </si>
  <si>
    <t>Total                  Fees/OH/ Contingency</t>
  </si>
  <si>
    <t>Active</t>
  </si>
  <si>
    <t>To be closed</t>
  </si>
  <si>
    <t>www.finland.org/na</t>
  </si>
  <si>
    <t>Through a special fund for local cooperation, the Embassy of Finland supports Namibian civil society in the fields of democracy, human rights, socially and ecologically sustainable development and preservation of cultural heritage. The cooperation between Finnish and Namibian non-governmental organizations is lively. Promotion of tourism between Finland and Namibia is motivated by the unique wildlife and developing eco-tourism. Namibia is a fascinating country with a rich and diverse culture worth exploring.</t>
  </si>
  <si>
    <t>Z3072</t>
  </si>
  <si>
    <t>iTSCi: Dutch</t>
  </si>
  <si>
    <t>Dutch Ministry of Foreign Affairs</t>
  </si>
  <si>
    <t>Helene S-R: hsherman@pactworld.org</t>
  </si>
  <si>
    <t>Tito Farias: tfarias@pactworld.org</t>
  </si>
  <si>
    <t xml:space="preserve">The project seeks to increase transparency and sustainability of mineral mining, thus helping to break the links between conflict and illegal exploitation of natural resources.  Pact will help create the required conditions to move forward the pilot initiative in particular by including the relevant cassiterite mine in the tracing scheme.  </t>
  </si>
  <si>
    <t>Micro-Finance Operations</t>
  </si>
  <si>
    <t xml:space="preserve">Based on the policy programme of the first Rutte Government, the government sees its mission as being to promote the security and well-being of the Netherlands and the Dutch people, and to that end it will focus on international stability and security, energy and raw material security, the international legal order (including human rights) and the commercial and economic interests of the Netherlands and Dutch businesses. </t>
  </si>
  <si>
    <t>www.minbuza.nl</t>
  </si>
  <si>
    <t>Z4063b</t>
  </si>
  <si>
    <t>UNAIDS</t>
  </si>
  <si>
    <t>Kipp Efinger: Kefinger@pactworld.org</t>
  </si>
  <si>
    <t>Matthew Tiedeman</t>
  </si>
  <si>
    <t>Thailand</t>
  </si>
  <si>
    <t>This small award from the Joint United Nations Programme on HIV/AIDS (UNAIDS) supports activities that Pact seeks to implement in the field of supporting the role and participation of civil society
organizations in the national response to HIV/AIDS in Viet Nam.  One contract worker will be hired to carry out activities with this award.</t>
  </si>
  <si>
    <t xml:space="preserve">UNAIDS, the Joint United Nations Programme on HIV/AIDS, is an innovative partnership that leads and inspires the world in achieving universal access to HIV prevention, treatment, care and support. UNAIDS fulfills its mission by: (1) unititing the efforts of the United Nations system, civil society, national governments, the private sector, global institutions and people living with and most affected by HIV; (2) speaking out in solidarity with the people most affected by HIV in defense of human dignity, human rights and gender equality; (3) mobilizing political, technical, scientific and financial resources and holding ourselves and others accountable for results; (4) empowering agents of change with strategic information and evidence to influence and ensure that resources are targeted where they deliver the greatest impact and bring about a prevention revolution; and (5) supporting inclusive country leadership for sustainable responses that are integral to and integrated with national health and development efforts.
</t>
  </si>
  <si>
    <t>www.unaids.org</t>
  </si>
  <si>
    <t>REDD Case Study</t>
  </si>
  <si>
    <t>Z3073</t>
  </si>
  <si>
    <t>HIV/AIDS Prevention of Mother to Child Transmission (PMCT) in Bayelsa State</t>
  </si>
  <si>
    <t>The Prevention of Mother to Child Transmission (PMCT) of HIV project in Nigeria focuses on educating and mobilizing targeted communities in the Bayelsa State to prevent mother to child transmission of HIV.  Pact will aim to increase PMCT by at least 15%, in addition to increasing infant testing by 60%.  This Chevron-funded project also aims to build government support for project goals, along with the capacity of community-based organizations to carry out work beyond the life of the project.</t>
  </si>
  <si>
    <t>Emmanuel Lamptey: elamptey@pactworld.org</t>
  </si>
  <si>
    <t>Vietnam</t>
  </si>
  <si>
    <t>Cambodia</t>
  </si>
  <si>
    <t>Z4070</t>
  </si>
  <si>
    <t>Organizational Development (OD) Assessment for Follow-Up Works</t>
  </si>
  <si>
    <t>Forum Syd</t>
  </si>
  <si>
    <t>http://www.forumsyd.org/templates/FS_ArticleTypeA.aspx?id=4506</t>
  </si>
  <si>
    <t>Forum Syd gathers two hundred Swedish organisations working with international development cooperation and advocacy on global issues. Member organisations consist of major popular movements such as Save the Children Sweden as well as small societies run entirely on a voluntary basis. Forum Syd also works with a large number of organisations and networks worldwide. Our common aim is global justice.</t>
  </si>
  <si>
    <t>Pact will conduct OCA with 11 Cambodian NGOs working to promote Human Rights and Democracy under Forum Syd’s Democracy and Human Rights Program in Cambodia.</t>
  </si>
  <si>
    <t>Governance</t>
  </si>
  <si>
    <t>Gilbert Leya Wa: glwa@pactworld.org</t>
  </si>
  <si>
    <t>Joseph Mbaya: jmbaya@pactworld.org</t>
  </si>
  <si>
    <t>Z4067</t>
  </si>
  <si>
    <t>Z4068</t>
  </si>
  <si>
    <t>REDD+ Oddar Meanchey</t>
  </si>
  <si>
    <t>Z4063</t>
  </si>
  <si>
    <t>Z4062</t>
  </si>
  <si>
    <t>Z4061</t>
  </si>
  <si>
    <t>Z4074</t>
  </si>
  <si>
    <t>Promoting Citizen Engagement in Democratic Development (PROCEED)</t>
  </si>
  <si>
    <t>http://www.sida.se/English/</t>
  </si>
  <si>
    <t>Sida is a government organization under the Swedish Foreign Ministry. We adminster approximately half of Sweden's budget for development aid. Our head quarters is in Stockholm with many offices in countries where we have ongoing activities.The overall target of Sweden’s development assistance is to ensure that those in poverty have the ability to improve their living conditions. To carry out this assignment effectively and strategically, it encompasses all areas of society and can be described in five areas.</t>
  </si>
  <si>
    <t>Swedish International Development Cooperation Agency (Sida)</t>
  </si>
  <si>
    <t xml:space="preserve">Promoting Citizen Engagement in Democratic Development (PROCEED) is a core proejct funded by the Swedish Interatnional Development Cooperation (Sida). The overall objectives of the project are (1) increased communication among citizens that reflects well-informed, self-interested opinions on district governance issues, (2) more district council actions are directly influenced by diverse citizen participation, and government policies around sub-national democratic development are more influenced by civil society.
</t>
  </si>
  <si>
    <t>Z1732</t>
  </si>
  <si>
    <t>General Support Grant</t>
  </si>
  <si>
    <t>The Rockefeller Foundation supports work that helps people tap into globalization's benefits and strengthen resilience to social, economic, health and environmental challenges—affirming its pioneering philanthropic mission since 1913 to promote the well-b</t>
  </si>
  <si>
    <t>Global</t>
  </si>
  <si>
    <t>Purpose of this unsolicited grant is general support of Pact’s mission to strengthen civil societies around the world in order to achieve social, economic, and environmental justice.  The Rockefeller Foundation recognizes that Pact Institute will use this grant to support "general operating budget."</t>
  </si>
  <si>
    <t>Erin Murphy: emurphy@pactworld.org</t>
  </si>
  <si>
    <t>Madagascar</t>
  </si>
  <si>
    <t>The United Nations Development Fund (UNDP) is the United Nations' global development network, an organization advocating for change and connecting countries to knowledge, experiences and resources to help people build a better life. The UNDP is on the gro</t>
  </si>
  <si>
    <t>Joint Learning Network for Universal Health Coverage</t>
  </si>
  <si>
    <t>Results for Development Institute</t>
  </si>
  <si>
    <t>www.resultsfordevelopment.org</t>
  </si>
  <si>
    <t>Results for Development Institute (R4D) is a non-profit organization whose mission is to unlock solutions to tough development challenges that prevent people in low- and middle-income countries from realizing their full potential. Using multiple approaches in multiple sectors including, Global Education, Global Health, Governance and Market Dynamics, R4D supports the discovery and implementation of new ideas for reducing poverty and improving lives around the world.</t>
  </si>
  <si>
    <t>Pact will provide evaluation services to Results for Development Institute including conducting and Organizational Network Analysis (ONA) and series of Engagement Strategy interviews aimed at understanding and strengthening the Joint Learning Network for Universal Healthcare.  Pact will present it's findings at conferences in February 2013.</t>
  </si>
  <si>
    <t>Olga Yakimakho: oyakimakho@pactworld.org</t>
  </si>
  <si>
    <t>Z4075</t>
  </si>
  <si>
    <t>Z3075</t>
  </si>
  <si>
    <t>QIT Madagascar Minerals, S.A.</t>
  </si>
  <si>
    <t>QIT (QIT-Fer et Titane) is a wholly owned subsidiary of Rio Tinto, based in Quebec, Canada. QIT's metallurgical complex in Sorel-Tracy, Quebec is being upgraded as part of the Madagascar mineral sands project. QMM's ore will be shipped to Quebec, and processed into high quality titanium dioxide.</t>
  </si>
  <si>
    <t>www.riotinto.com</t>
  </si>
  <si>
    <t>Carl Dempsey: cdempsey@pactworld.org</t>
  </si>
  <si>
    <t>Amanda Childress: achildress@pactworld.org</t>
  </si>
  <si>
    <t>RISE</t>
  </si>
  <si>
    <t>Z1731</t>
  </si>
  <si>
    <t>Z4076</t>
  </si>
  <si>
    <t>Support for Oddar Meanchey REDD+</t>
  </si>
  <si>
    <t xml:space="preserve">Market </t>
  </si>
  <si>
    <t xml:space="preserve">Through the Support for REDD project, Pact will support the Community Forestry Reducing Emissions from Deforestation and Degradation initiative in Oddar Meanchey, Cambodia (OM CF REDD+), as a demonstration site to build capacity and inform Cambodia’s national REDD+ Readiness. Pact will further develop the project to address some of the key issues in REDD+ design and implementation including contractual and legal constraints, controlling drivers of deforestation, and community-based monitoring, reporting and verification (MRV) systems and capacity development.  It is expected that this project will be sufficient to bring the project to the point of sale, which will allow the project to implement project activities and to begin generation of carbon revenues. </t>
  </si>
  <si>
    <t>Sophal Chhor: schhor@pactworld.org</t>
  </si>
  <si>
    <t>Z4077</t>
  </si>
  <si>
    <t>Recognizing that business success is deeply linked to society's progress, Chevron contributes to the economic and social well-being of people in the countries where they operate. The investments in communities are viewed as investments in the long-term su</t>
  </si>
  <si>
    <t>The program is in support of the activities of the Women’s Business Development project for the women in Preah Sihanouk province, located 230 km from Cambodia’s Capital, Phnom Penh, to grow their business by building their skills and knowledge and reducing barriers in the value chain.</t>
  </si>
  <si>
    <t>Reduction of Child Labor in Mining in DRC</t>
  </si>
  <si>
    <t>GE Foundation</t>
  </si>
  <si>
    <t xml:space="preserve">The GE Foundation provides grants and invesst in initiatives that work to solve some of the world’s most difficult problems. In coordination with partners, the Foundation supports U.S. and international education, developing health globally, the environment, public policy, human rights, disaster relief and community success around the globe. The Foundation also supports GE employee and retiree giving and involvement in GE communities through employee programs such as the GE Foundation Matching Gifts Program.
</t>
  </si>
  <si>
    <t>www.ge.com/foundation</t>
  </si>
  <si>
    <t>The goal of this program is to act as a catalyst for a collaborative effort to make a sustainable contribution to the reduction of child labor in the 3Ts artisanal mines of the DRC using the OECD Guidelines as a platform for collaboration and a tool for measuring change. The three objectives of the program are:  (1) creation of a collaborative platform to bring together stakeholders committed to collective action, (2) proposal of an acceptable re-definition of the OECD Guidance as it relates to child labor, and (3) development of a plan to reduce child labor in 3Ts mining in the DRC.  The program will achieve these goals through assessments, workshops, and engagement with mining communities. Deliverables to support these goals are reports based on field research, presentation of plans to the OECD and international stakeholders, and a plan for the reduction of child labor in tin, tantalum, and tungsten mining.</t>
  </si>
  <si>
    <t>Z3074</t>
  </si>
  <si>
    <t>DFAIT Canada</t>
  </si>
  <si>
    <t xml:space="preserve">The mandate of Foreign Affairs and International Trade Canada is to manage Canada's diplomatic and consular relations and to encourage the country's international trade. This includes: (1) ensuring that Canada's foreign policy reflects true Canadian values and advances Canada's national interests; (2) strengthening rules-based trading arrangements and expanding free and fair market access at bilateral, regional and global levels; and (3) working with a range of partners inside and outside government to achieve increased economic opportunity and enhanced security for Canada and for Canadians at home and abroad.
</t>
  </si>
  <si>
    <t>www.international.gc.ca</t>
  </si>
  <si>
    <t>South Sudan</t>
  </si>
  <si>
    <t>Casie Copeland: ccopeland@pactworld.org</t>
  </si>
  <si>
    <t xml:space="preserve">The START Program in South Sudan includes 4 major components:
1. Institutional &amp; Technical Strengthening of selected local CSOs.
2. Rapid response grants to traditional and non-traditional civil society actors.
3. Institutional capacity building of small CBOs
4. Analytical support to USAID for the Democracy, Human Rights and Governance ( DRG) portfolio      </t>
  </si>
  <si>
    <t>Z3078</t>
  </si>
  <si>
    <t>iTSCi: Katanga</t>
  </si>
  <si>
    <t>Z4078</t>
  </si>
  <si>
    <t>iTSCi: Maniema</t>
  </si>
  <si>
    <t>International Tin Research Institute (ITRI) is a not for profit membership based organization limited by guarantee; it represents the tin industry and is sponsored by its members, principally miners and smelters.  ITRI’s principal aim is to support and en</t>
  </si>
  <si>
    <t>The Tin Supply Chain Initiative (iTSCi) Maniema program in the Democratic Republic of Congo is designed to assist companies with traceability, risk assessment and audit requirements as recommended in the Organization for Co-operation and Development (OECD) Due Diligence Guidelines and United Nations recommendations.  It aims to establish traceability and chain of custody information on the upstream mineral chain, carry out risk assessment for conflict related links, and ensure audit of effectiveness on a regular basis.</t>
  </si>
  <si>
    <t>Youth Ally, Advancing Leadership and Livelihood Opportunities for Youth (IE3)</t>
  </si>
  <si>
    <t>Pact will provide increased livelihood opportunities and practical income-generating options for a range of vulnerable youth, aged 15 to 24, including out-of-school youth, youth affected by AIDS, low-income youth, youth from key affected populations, stigmatized youth, and young mothers interested in working in targeted provinces.</t>
  </si>
  <si>
    <t>Kipp Efinger: kefinger@pactworld.org</t>
  </si>
  <si>
    <t>Aranya Ngamwong: angamwong@pactworld.org</t>
  </si>
  <si>
    <t xml:space="preserve">iTSCI: Core Costs </t>
  </si>
  <si>
    <t>Z3079 - 02</t>
  </si>
  <si>
    <t>Z3079 - 03</t>
  </si>
  <si>
    <t>Z3079 - 04</t>
  </si>
  <si>
    <t>Z3079 - 01</t>
  </si>
  <si>
    <t>Development of Women’s Empowerment and Livelihoods Program in Myanmar (Swan-yi)</t>
  </si>
  <si>
    <t>START (Enabling Sustainable Peace in Jonglei State)</t>
  </si>
  <si>
    <t xml:space="preserve">The Improving Access to Education via Rio Tinto’s Scholarship Program in Madagascar is a two year scholarship program with the overarching goal of improving access and quality of education in the Anosy region of Madagascar. The specific overarching objectives of the program are such:
1. Enhance access to education by providing scholarships for 1300 youth in the Anosy region.
2. Contribute to improving the quality of education and improving academic performance.
3. Create civic education and leadership groups among youth in schools.
4. Maintain a school retention rate of 95% (less %5 dropout rate).       </t>
  </si>
  <si>
    <t>Z4079</t>
  </si>
  <si>
    <t>Renovation of Samdech Euv Junior School Building Project</t>
  </si>
  <si>
    <t>Z4080</t>
  </si>
  <si>
    <t>Commune Child Friendly Governance Project</t>
  </si>
  <si>
    <t>Plan International Cambodia</t>
  </si>
  <si>
    <t xml:space="preserve">Project builds on previous pilot phase. The project pursues two main objectives: 1. Increasing children, youth and local civil society acceptance and participation in Commune Council activities and 2. Strengthening partnership with CCs to effectively respond to children and youth needs and priorities. </t>
  </si>
  <si>
    <t>Sarah Kellogg: skellogg@pactworld.org</t>
  </si>
  <si>
    <t>Women's Business Development</t>
  </si>
  <si>
    <t>The Women's Empowerment program in Cambodia aims to assist Chevron to improve the health, education, and livelihoods of local communities in which they work by increasing awareness on health issues like TB, HIV/AIDS and sanitation, improving literacy and numeracy skills and increasing the income of 400 underprivileged women through village banking and microenterprise development.</t>
  </si>
  <si>
    <t>International Organization for Migration (IOM)</t>
  </si>
  <si>
    <t>Working Towards Preventing and Reducting Violence in Jonglei State</t>
  </si>
  <si>
    <t>www.iom.int</t>
  </si>
  <si>
    <t>Established in 1951, IOM is the leading inter-governmental organization in the field of migration and works closely with governmental, intergovernmental and non-governmental partners.  With 149 member states, a further 12 states holding observer status and offices in over 100 countries, IOM is dedicated to promoting humane and orderly migration for the benefit of all. It does so by providing services and advice to governments and migrants. IOM activities that cut across these areas include the promotion of international migration law, policy debate and guidance, protection of migrants' rights, migration health and the gender dimension of migration.</t>
  </si>
  <si>
    <t xml:space="preserve">The proposed project will contribute to addressing water resource based conflict by increasing access to clean water in two counties (Pigi + Fangak) of Jonglei State.  The project is also aimed at improving the SSAF’s ability to provide security in accordance with the international human rights law. Through in kind and technical support to the Presidential Investigation Committee, the project will contribute to providing an authoritative, government account of the conflict in Jonglei. Finally, Pact will consolidate upon efforts already being made by Pact and other peace actors to strengthen relationships and confidence between Lou Nuer and Murle cattle camp youth and women to create critical constituencies for peace in Jonglei State.  </t>
  </si>
  <si>
    <t>Maggie Dougherty: mdougherty@pactworld.org</t>
  </si>
  <si>
    <t>Melissa Brill: mbrill@pactworld.org</t>
  </si>
  <si>
    <t>Pact proposed that Chevron support the Samdech Euv Junior School by renovating the old school building to facilitate an environment conducive to learning.  Pact and local partners will take on this short-term project to renovate the Junior School Building by summer 2013.</t>
  </si>
  <si>
    <t>Z3081</t>
  </si>
  <si>
    <t>core projects</t>
  </si>
  <si>
    <t xml:space="preserve">% of portfolio </t>
  </si>
  <si>
    <t>total without PGMF</t>
  </si>
  <si>
    <t>Negotiated Rate w/ Donor</t>
  </si>
  <si>
    <t>Z4081</t>
  </si>
  <si>
    <t>Mekong Vitality Project</t>
  </si>
  <si>
    <t>The Coca-Cola Foundation is the Coca-Cola Company's primary international philanthropic arm. Founded in 1984, the Foundation was established in the U.S. as a registered 501(c)(3) charitable organization.  The Coca-Cola Foundation seeks parnterships with o</t>
  </si>
  <si>
    <t>The Mekong Vitality (Suc song Mekong) project will utilize WORTH, Pact's award winning women's economic empowerment model. WORTH is a savings-led microfinance program that gathers women into empowerment groups to save, loan funds, and develop small businesses. By integrating financial literacy training, community banking, and micro -- enterprise development, WORTH enables women to become social entrepreneurs and effective leaders who bring about change in their communities.</t>
  </si>
  <si>
    <t>Z3082</t>
  </si>
  <si>
    <t>ASM Small Scale Grants Scheme</t>
  </si>
  <si>
    <t>Tanzanian Ministry of Energy &amp; Materials (MEM)</t>
  </si>
  <si>
    <t>Todd Malone: tmalone@pactworld.org</t>
  </si>
  <si>
    <t>James Collins: jcollins@pactworld.org</t>
  </si>
  <si>
    <t>Tanzania</t>
  </si>
  <si>
    <t xml:space="preserve">ASM Small-scale Grants Scheme: Preparation of Operational Manual and Coordination of Small-scale Grants Scheme Phase II for Artisanal and Small-scale Miners (ASM).  Pact will set up a small-scale grants program for small-scale miners and small-scale mining communities and develop an Operational Manual and Community Procurement Handbook for management of small grants Phase II financed through the Project. Primarily, the consultant will conduct the necessary consultations, set up a multi-segmented grant program targeting various scales of mining and supporting mining communities. He or she will also facilitate coordination of the operations of small-scale grants that will be centrally managed by the Client. </t>
  </si>
  <si>
    <t xml:space="preserve">Energy and Minerals resources play an important role in poverty reduction and in supporting socioeconomic development in Tanzania. The Ministry of Energy and Minerals (MEM) is mandated to facilitate development of energy and mineral sectors. The Ministry delivers various services related to development of energy and minerals resources through the participation of various stakeholders including public, private, public-private partnerships, local communities, NGOs and civil society. (See Client Service Charter). </t>
  </si>
  <si>
    <t>http://www.mem.go.tz</t>
  </si>
  <si>
    <t>Z3084</t>
  </si>
  <si>
    <t>Strengthening Systems for Child Protection in Mbeya District</t>
  </si>
  <si>
    <t>UNICEF</t>
  </si>
  <si>
    <t xml:space="preserve">UNICEF's work is carried out in 191 countries through country programmes and National Committees. Some 88 per cent of the organization's posts are located in the field. There are eight regional offices and country offices worldwide, as well as a research centre in Florence, a supply operation in Copenhagen and offices in Tokyo and Brussels. UNICEF headquarters are in New York. </t>
  </si>
  <si>
    <t>www.unicef.org</t>
  </si>
  <si>
    <t>The partnership between Pact and UNICEF will support the Local Government Authorities (LGAs) in Mbeya region to establish a child protection system and build the LGAs’ capacity to manage and coordinate vital services for children who have experienced abuse and neglect.</t>
  </si>
  <si>
    <t>Z4082</t>
  </si>
  <si>
    <t>Mongolia</t>
  </si>
  <si>
    <t>Sustainable Artisinal Mining</t>
  </si>
  <si>
    <t>Swiss Agency for Development and Cooperation (SDC)</t>
  </si>
  <si>
    <t xml:space="preserve">The Swiss Agency for Development and Cooperation (SDC) is Switzerland’s international cooperation agency within the Federal Department of Foreign Affairs (FDFA). In operating with other federal offices concerned, SDC is responsible for the overall coordination of development activities and cooperation with Eastern Europe, as well as for the humanitarian aid delivered by the Swiss Confederation. The goal of development cooperation is that of reducing poverty. It is meant to foster economic self-reliance and state autonomy, to contribute to the improvement of production conditions, to help in finding solutions to environmental problems, and to provide better access to education and basic healthcare services.  </t>
  </si>
  <si>
    <t xml:space="preserve">The Sustainable Artisinal Mining project is a short term time and materials consulting agreement between the Swiss Agency for Development and Cooperation (SDC) and Pact Institute to support Karen Hayes (Director, Mines to Markets) to explore the possibility of expansion of sustainable artisinal mining in Mongolia.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</si>
</sst>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quot;$&quot;* #,##0_);_(&quot;$&quot;* \(#,##0\);_(&quot;$&quot;* &quot;-&quot;??_);_(@_)"/>
    <numFmt numFmtId="165" formatCode="_-&quot;$&quot;* #,##0.00_-;\-&quot;$&quot;* #,##0.00_-;_-&quot;$&quot;* &quot;-&quot;??_-;_-@_-"/>
    <numFmt numFmtId="166" formatCode="_-* #,##0.00_-;\-* #,##0.00_-;_-* &quot;-&quot;??_-;_-@_-"/>
    <numFmt numFmtId="167" formatCode="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1"/>
      <name val="Calibri"/>
      <family val="2"/>
      <charset val="1"/>
      <scheme val="minor"/>
    </font>
    <font>
      <sz val="8"/>
      <name val="Verdana"/>
      <family val="2"/>
    </font>
    <font>
      <u/>
      <sz val="11"/>
      <color theme="10"/>
      <name val="Calibri"/>
      <family val="2"/>
      <scheme val="minor"/>
    </font>
    <font>
      <sz val="14"/>
      <color theme="1"/>
      <name val="Calibri"/>
      <family val="2"/>
      <scheme val="minor"/>
    </font>
    <font>
      <b/>
      <sz val="14"/>
      <color theme="0"/>
      <name val="Calibri"/>
      <family val="2"/>
      <scheme val="minor"/>
    </font>
    <font>
      <sz val="12"/>
      <name val="Calibri"/>
      <family val="2"/>
      <scheme val="minor"/>
    </font>
    <font>
      <u/>
      <sz val="12"/>
      <name val="Calibri"/>
      <family val="2"/>
      <scheme val="minor"/>
    </font>
    <font>
      <sz val="12"/>
      <color theme="1"/>
      <name val="Calibri"/>
      <family val="2"/>
      <scheme val="minor"/>
    </font>
    <font>
      <sz val="14"/>
      <name val="Calibri"/>
      <family val="2"/>
      <scheme val="minor"/>
    </font>
    <font>
      <b/>
      <sz val="14"/>
      <name val="Calibri"/>
      <family val="2"/>
      <scheme val="minor"/>
    </font>
    <font>
      <u/>
      <sz val="11"/>
      <name val="Calibri"/>
      <family val="2"/>
      <scheme val="minor"/>
    </font>
    <font>
      <u/>
      <sz val="12"/>
      <color theme="1"/>
      <name val="Calibri"/>
      <family val="2"/>
      <scheme val="minor"/>
    </font>
    <font>
      <b/>
      <sz val="1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
      <patternFill patternType="solid">
        <fgColor theme="0" tint="-0.14999847407452621"/>
        <bgColor indexed="64"/>
      </patternFill>
    </fill>
    <fill>
      <patternFill patternType="solid">
        <fgColor theme="5" tint="0.79998168889431442"/>
        <bgColor theme="5" tint="0.79998168889431442"/>
      </patternFill>
    </fill>
    <fill>
      <patternFill patternType="solid">
        <fgColor theme="5"/>
        <bgColor theme="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s>
  <cellStyleXfs count="58">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8" fillId="0" borderId="0"/>
    <xf numFmtId="0" fontId="18" fillId="0" borderId="0"/>
    <xf numFmtId="0" fontId="1" fillId="0" borderId="0"/>
    <xf numFmtId="9" fontId="18" fillId="0" borderId="0" applyFont="0" applyFill="0" applyBorder="0" applyAlignment="0" applyProtection="0"/>
    <xf numFmtId="0" fontId="19" fillId="0" borderId="0"/>
    <xf numFmtId="0" fontId="1" fillId="0" borderId="0"/>
    <xf numFmtId="165" fontId="18" fillId="0" borderId="0" applyFont="0" applyFill="0" applyBorder="0" applyAlignment="0" applyProtection="0"/>
    <xf numFmtId="166" fontId="18" fillId="0" borderId="0" applyFont="0" applyFill="0" applyBorder="0" applyAlignment="0" applyProtection="0"/>
    <xf numFmtId="0" fontId="21" fillId="0" borderId="0" applyNumberFormat="0" applyFill="0" applyBorder="0" applyAlignment="0" applyProtection="0"/>
  </cellStyleXfs>
  <cellXfs count="157">
    <xf numFmtId="0" fontId="0" fillId="0" borderId="0" xfId="0"/>
    <xf numFmtId="0" fontId="0" fillId="0" borderId="0" xfId="0" applyFont="1" applyFill="1" applyAlignment="1"/>
    <xf numFmtId="0" fontId="0" fillId="0" borderId="0" xfId="0" applyFont="1"/>
    <xf numFmtId="44" fontId="0" fillId="0" borderId="0" xfId="0" applyNumberFormat="1" applyFont="1"/>
    <xf numFmtId="10" fontId="0" fillId="0" borderId="0" xfId="0" applyNumberFormat="1" applyFont="1"/>
    <xf numFmtId="0" fontId="22" fillId="0" borderId="0" xfId="0" applyFont="1" applyAlignment="1">
      <alignment horizontal="center" wrapText="1"/>
    </xf>
    <xf numFmtId="0" fontId="24" fillId="0" borderId="0" xfId="0" applyFont="1" applyFill="1" applyAlignment="1"/>
    <xf numFmtId="0" fontId="25" fillId="0" borderId="0" xfId="57" applyFont="1" applyFill="1" applyAlignment="1"/>
    <xf numFmtId="14" fontId="24" fillId="0" borderId="0" xfId="0" applyNumberFormat="1" applyFont="1" applyFill="1" applyAlignment="1"/>
    <xf numFmtId="44" fontId="24" fillId="0" borderId="0" xfId="1" applyFont="1" applyFill="1" applyAlignment="1"/>
    <xf numFmtId="164" fontId="24" fillId="0" borderId="0" xfId="1" applyNumberFormat="1" applyFont="1" applyFill="1" applyAlignment="1"/>
    <xf numFmtId="167" fontId="24" fillId="0" borderId="0" xfId="2" applyNumberFormat="1" applyFont="1" applyFill="1" applyAlignment="1"/>
    <xf numFmtId="0" fontId="24" fillId="0" borderId="0" xfId="0" applyNumberFormat="1" applyFont="1" applyFill="1" applyAlignment="1"/>
    <xf numFmtId="0" fontId="24" fillId="0" borderId="0" xfId="0" applyFont="1" applyFill="1"/>
    <xf numFmtId="0" fontId="25" fillId="0" borderId="0" xfId="57" applyFont="1" applyFill="1"/>
    <xf numFmtId="14" fontId="24" fillId="0" borderId="0" xfId="0" applyNumberFormat="1" applyFont="1" applyFill="1"/>
    <xf numFmtId="44" fontId="24" fillId="0" borderId="0" xfId="1" applyFont="1" applyFill="1"/>
    <xf numFmtId="164" fontId="24" fillId="0" borderId="0" xfId="1" applyNumberFormat="1" applyFont="1" applyFill="1"/>
    <xf numFmtId="167" fontId="24" fillId="0" borderId="0" xfId="2" applyNumberFormat="1" applyFont="1" applyFill="1"/>
    <xf numFmtId="0" fontId="24" fillId="0" borderId="0" xfId="0" applyNumberFormat="1" applyFont="1" applyFill="1"/>
    <xf numFmtId="0" fontId="26" fillId="0" borderId="0" xfId="0" applyFont="1" applyFill="1" applyAlignment="1"/>
    <xf numFmtId="14" fontId="26" fillId="0" borderId="0" xfId="0" applyNumberFormat="1" applyFont="1" applyFill="1" applyAlignment="1"/>
    <xf numFmtId="44" fontId="26" fillId="0" borderId="0" xfId="1" applyFont="1" applyFill="1" applyAlignment="1"/>
    <xf numFmtId="164" fontId="26" fillId="0" borderId="0" xfId="1" applyNumberFormat="1" applyFont="1" applyFill="1" applyAlignment="1"/>
    <xf numFmtId="167" fontId="26" fillId="0" borderId="0" xfId="2" applyNumberFormat="1" applyFont="1" applyFill="1" applyAlignment="1"/>
    <xf numFmtId="0" fontId="26" fillId="0" borderId="0" xfId="0" applyNumberFormat="1" applyFont="1" applyFill="1" applyAlignment="1"/>
    <xf numFmtId="164" fontId="24" fillId="0" borderId="0" xfId="1" applyNumberFormat="1" applyFont="1" applyFill="1" applyBorder="1" applyAlignment="1"/>
    <xf numFmtId="3" fontId="0" fillId="0" borderId="0" xfId="0" applyNumberFormat="1" applyFont="1"/>
    <xf numFmtId="0" fontId="24" fillId="0" borderId="0" xfId="0" applyFont="1" applyFill="1" applyBorder="1"/>
    <xf numFmtId="0" fontId="25" fillId="0" borderId="0" xfId="57" applyFont="1" applyFill="1" applyBorder="1"/>
    <xf numFmtId="14" fontId="24" fillId="0" borderId="0" xfId="0" applyNumberFormat="1" applyFont="1" applyFill="1" applyBorder="1"/>
    <xf numFmtId="44" fontId="24" fillId="0" borderId="0" xfId="1" applyNumberFormat="1" applyFont="1" applyFill="1" applyBorder="1"/>
    <xf numFmtId="164" fontId="24" fillId="0" borderId="0" xfId="1" applyNumberFormat="1" applyFont="1" applyFill="1" applyBorder="1"/>
    <xf numFmtId="167" fontId="24" fillId="0" borderId="0" xfId="2" applyNumberFormat="1" applyFont="1" applyFill="1" applyBorder="1"/>
    <xf numFmtId="0" fontId="24" fillId="0" borderId="0" xfId="0" applyFont="1" applyFill="1" applyBorder="1" applyAlignment="1"/>
    <xf numFmtId="0" fontId="24" fillId="0" borderId="0" xfId="0" applyFont="1" applyAlignment="1"/>
    <xf numFmtId="0" fontId="25" fillId="0" borderId="0" xfId="57" applyFont="1" applyAlignment="1"/>
    <xf numFmtId="14" fontId="24" fillId="0" borderId="0" xfId="0" applyNumberFormat="1" applyFont="1" applyAlignment="1"/>
    <xf numFmtId="44" fontId="24" fillId="0" borderId="0" xfId="1" applyFont="1" applyAlignment="1"/>
    <xf numFmtId="164" fontId="24" fillId="0" borderId="0" xfId="1" applyNumberFormat="1" applyFont="1" applyAlignment="1"/>
    <xf numFmtId="167" fontId="24" fillId="0" borderId="0" xfId="2" applyNumberFormat="1" applyFont="1" applyAlignment="1"/>
    <xf numFmtId="0" fontId="24" fillId="0" borderId="0" xfId="0" applyFont="1"/>
    <xf numFmtId="44" fontId="24" fillId="0" borderId="0" xfId="1" applyFont="1" applyFill="1" applyBorder="1"/>
    <xf numFmtId="0" fontId="24" fillId="0" borderId="0" xfId="0" applyNumberFormat="1" applyFont="1" applyFill="1" applyBorder="1"/>
    <xf numFmtId="0" fontId="25" fillId="0" borderId="0" xfId="57" applyFont="1" applyFill="1" applyBorder="1" applyAlignment="1"/>
    <xf numFmtId="14" fontId="24" fillId="0" borderId="0" xfId="0" applyNumberFormat="1" applyFont="1" applyFill="1" applyBorder="1" applyAlignment="1"/>
    <xf numFmtId="44" fontId="24" fillId="0" borderId="0" xfId="1" applyFont="1" applyFill="1" applyBorder="1" applyAlignment="1"/>
    <xf numFmtId="167" fontId="24" fillId="0" borderId="0" xfId="2" applyNumberFormat="1" applyFont="1" applyFill="1" applyBorder="1" applyAlignment="1"/>
    <xf numFmtId="0" fontId="25" fillId="0" borderId="0" xfId="57" applyFont="1"/>
    <xf numFmtId="14" fontId="24" fillId="0" borderId="0" xfId="0" applyNumberFormat="1" applyFont="1"/>
    <xf numFmtId="44" fontId="24" fillId="0" borderId="0" xfId="1" applyFont="1"/>
    <xf numFmtId="164" fontId="24" fillId="0" borderId="0" xfId="1" applyNumberFormat="1" applyFont="1"/>
    <xf numFmtId="167" fontId="24" fillId="0" borderId="0" xfId="2" applyNumberFormat="1" applyFont="1"/>
    <xf numFmtId="0" fontId="24" fillId="0" borderId="0" xfId="0" applyNumberFormat="1" applyFont="1"/>
    <xf numFmtId="14" fontId="24" fillId="0" borderId="0" xfId="0" applyNumberFormat="1" applyFont="1" applyFill="1" applyAlignment="1">
      <alignment horizontal="right"/>
    </xf>
    <xf numFmtId="0" fontId="24" fillId="0" borderId="0" xfId="0" applyNumberFormat="1" applyFont="1" applyFill="1" applyBorder="1" applyAlignment="1"/>
    <xf numFmtId="0" fontId="26" fillId="0" borderId="0" xfId="0" applyFont="1"/>
    <xf numFmtId="44" fontId="24" fillId="0" borderId="0" xfId="0" applyNumberFormat="1" applyFont="1"/>
    <xf numFmtId="164" fontId="24" fillId="0" borderId="0" xfId="0" applyNumberFormat="1" applyFont="1"/>
    <xf numFmtId="167" fontId="24" fillId="0" borderId="0" xfId="0" applyNumberFormat="1" applyFont="1"/>
    <xf numFmtId="0" fontId="23" fillId="37" borderId="12" xfId="0" applyFont="1" applyFill="1" applyBorder="1" applyAlignment="1">
      <alignment horizontal="center" wrapText="1"/>
    </xf>
    <xf numFmtId="0" fontId="24" fillId="36" borderId="12" xfId="0" applyFont="1" applyFill="1" applyBorder="1" applyAlignment="1"/>
    <xf numFmtId="14" fontId="24" fillId="36" borderId="12" xfId="0" applyNumberFormat="1" applyFont="1" applyFill="1" applyBorder="1" applyAlignment="1"/>
    <xf numFmtId="44" fontId="24" fillId="36" borderId="12" xfId="1" applyNumberFormat="1" applyFont="1" applyFill="1" applyBorder="1" applyAlignment="1"/>
    <xf numFmtId="164" fontId="24" fillId="36" borderId="12" xfId="1" applyNumberFormat="1" applyFont="1" applyFill="1" applyBorder="1" applyAlignment="1"/>
    <xf numFmtId="167" fontId="24" fillId="36" borderId="12" xfId="2" applyNumberFormat="1" applyFont="1" applyFill="1" applyBorder="1" applyAlignment="1"/>
    <xf numFmtId="0" fontId="24" fillId="0" borderId="12" xfId="0" applyFont="1" applyBorder="1"/>
    <xf numFmtId="14" fontId="24" fillId="0" borderId="12" xfId="0" applyNumberFormat="1" applyFont="1" applyBorder="1"/>
    <xf numFmtId="44" fontId="24" fillId="0" borderId="12" xfId="1" applyNumberFormat="1" applyFont="1" applyBorder="1"/>
    <xf numFmtId="164" fontId="24" fillId="0" borderId="12" xfId="1" applyNumberFormat="1" applyFont="1" applyBorder="1"/>
    <xf numFmtId="167" fontId="24" fillId="0" borderId="12" xfId="2" applyNumberFormat="1" applyFont="1" applyBorder="1"/>
    <xf numFmtId="0" fontId="26" fillId="36" borderId="12" xfId="0" applyFont="1" applyFill="1" applyBorder="1" applyAlignment="1"/>
    <xf numFmtId="14" fontId="26" fillId="36" borderId="12" xfId="0" applyNumberFormat="1" applyFont="1" applyFill="1" applyBorder="1" applyAlignment="1"/>
    <xf numFmtId="44" fontId="26" fillId="36" borderId="12" xfId="1" applyNumberFormat="1" applyFont="1" applyFill="1" applyBorder="1" applyAlignment="1"/>
    <xf numFmtId="164" fontId="26" fillId="36" borderId="12" xfId="1" applyNumberFormat="1" applyFont="1" applyFill="1" applyBorder="1" applyAlignment="1"/>
    <xf numFmtId="167" fontId="26" fillId="36" borderId="12" xfId="2" applyNumberFormat="1" applyFont="1" applyFill="1" applyBorder="1" applyAlignment="1"/>
    <xf numFmtId="0" fontId="24" fillId="0" borderId="12" xfId="0" applyFont="1" applyBorder="1" applyAlignment="1"/>
    <xf numFmtId="14" fontId="24" fillId="0" borderId="12" xfId="0" applyNumberFormat="1" applyFont="1" applyBorder="1" applyAlignment="1"/>
    <xf numFmtId="44" fontId="24" fillId="0" borderId="12" xfId="1" applyNumberFormat="1" applyFont="1" applyBorder="1" applyAlignment="1"/>
    <xf numFmtId="164" fontId="24" fillId="0" borderId="12" xfId="1" applyNumberFormat="1" applyFont="1" applyBorder="1" applyAlignment="1"/>
    <xf numFmtId="167" fontId="24" fillId="0" borderId="12" xfId="2" applyNumberFormat="1" applyFont="1" applyBorder="1" applyAlignment="1"/>
    <xf numFmtId="0" fontId="24" fillId="36" borderId="12" xfId="0" applyFont="1" applyFill="1" applyBorder="1"/>
    <xf numFmtId="14" fontId="24" fillId="36" borderId="12" xfId="0" applyNumberFormat="1" applyFont="1" applyFill="1" applyBorder="1"/>
    <xf numFmtId="44" fontId="24" fillId="36" borderId="12" xfId="1" applyNumberFormat="1" applyFont="1" applyFill="1" applyBorder="1"/>
    <xf numFmtId="164" fontId="24" fillId="36" borderId="12" xfId="1" applyNumberFormat="1" applyFont="1" applyFill="1" applyBorder="1"/>
    <xf numFmtId="167" fontId="24" fillId="36" borderId="12" xfId="2" applyNumberFormat="1" applyFont="1" applyFill="1" applyBorder="1"/>
    <xf numFmtId="14" fontId="24" fillId="36" borderId="12" xfId="0" applyNumberFormat="1" applyFont="1" applyFill="1" applyBorder="1" applyAlignment="1">
      <alignment horizontal="right"/>
    </xf>
    <xf numFmtId="0" fontId="27" fillId="34" borderId="0" xfId="0" applyFont="1" applyFill="1" applyAlignment="1">
      <alignment horizontal="center" wrapText="1"/>
    </xf>
    <xf numFmtId="0" fontId="27" fillId="34" borderId="10" xfId="0" applyFont="1" applyFill="1" applyBorder="1" applyAlignment="1">
      <alignment horizontal="center" wrapText="1"/>
    </xf>
    <xf numFmtId="14" fontId="27" fillId="34" borderId="0" xfId="0" applyNumberFormat="1" applyFont="1" applyFill="1" applyAlignment="1">
      <alignment horizontal="center" wrapText="1"/>
    </xf>
    <xf numFmtId="0" fontId="28" fillId="34" borderId="0" xfId="0" applyFont="1" applyFill="1" applyAlignment="1">
      <alignment horizontal="center" wrapText="1"/>
    </xf>
    <xf numFmtId="0" fontId="24" fillId="0" borderId="0" xfId="0" applyFont="1" applyAlignment="1">
      <alignment horizontal="center" wrapText="1"/>
    </xf>
    <xf numFmtId="0" fontId="24" fillId="0" borderId="0" xfId="0" applyNumberFormat="1" applyFont="1" applyFill="1" applyBorder="1" applyAlignment="1" applyProtection="1"/>
    <xf numFmtId="0" fontId="25" fillId="0" borderId="0" xfId="57" applyNumberFormat="1" applyFont="1" applyFill="1" applyBorder="1" applyAlignment="1" applyProtection="1"/>
    <xf numFmtId="14" fontId="24" fillId="0" borderId="0" xfId="0" applyNumberFormat="1" applyFont="1" applyFill="1" applyBorder="1" applyAlignment="1" applyProtection="1"/>
    <xf numFmtId="44" fontId="24" fillId="0" borderId="0" xfId="1" applyFont="1" applyFill="1" applyBorder="1" applyAlignment="1" applyProtection="1"/>
    <xf numFmtId="164" fontId="24" fillId="0" borderId="0" xfId="1" applyNumberFormat="1" applyFont="1" applyFill="1" applyBorder="1" applyAlignment="1" applyProtection="1"/>
    <xf numFmtId="0" fontId="24" fillId="33" borderId="0" xfId="0" applyFont="1" applyFill="1"/>
    <xf numFmtId="0" fontId="29" fillId="0" borderId="0" xfId="57" applyFont="1" applyFill="1" applyBorder="1"/>
    <xf numFmtId="0" fontId="29" fillId="0" borderId="0" xfId="57" applyFont="1" applyFill="1" applyAlignment="1"/>
    <xf numFmtId="0" fontId="29" fillId="0" borderId="0" xfId="57" applyFont="1" applyFill="1"/>
    <xf numFmtId="0" fontId="24" fillId="0" borderId="0" xfId="0" applyNumberFormat="1" applyFont="1" applyAlignment="1"/>
    <xf numFmtId="0" fontId="29" fillId="0" borderId="0" xfId="57" applyFont="1"/>
    <xf numFmtId="0" fontId="24" fillId="0" borderId="0" xfId="0" applyFont="1" applyBorder="1" applyAlignment="1"/>
    <xf numFmtId="0" fontId="29" fillId="0" borderId="0" xfId="57" applyFont="1" applyBorder="1" applyAlignment="1"/>
    <xf numFmtId="14" fontId="24" fillId="0" borderId="0" xfId="0" applyNumberFormat="1" applyFont="1" applyBorder="1" applyAlignment="1"/>
    <xf numFmtId="44" fontId="24" fillId="0" borderId="0" xfId="1" applyFont="1" applyBorder="1" applyAlignment="1"/>
    <xf numFmtId="164" fontId="24" fillId="0" borderId="0" xfId="1" applyNumberFormat="1" applyFont="1" applyBorder="1" applyAlignment="1"/>
    <xf numFmtId="167" fontId="24" fillId="0" borderId="0" xfId="2" applyNumberFormat="1" applyFont="1" applyBorder="1" applyAlignment="1"/>
    <xf numFmtId="0" fontId="24" fillId="0" borderId="0" xfId="0" applyNumberFormat="1" applyFont="1" applyBorder="1" applyAlignment="1"/>
    <xf numFmtId="0" fontId="24" fillId="35" borderId="0" xfId="0" applyNumberFormat="1" applyFont="1" applyFill="1" applyBorder="1" applyAlignment="1" applyProtection="1"/>
    <xf numFmtId="0" fontId="25" fillId="35" borderId="0" xfId="57" applyNumberFormat="1" applyFont="1" applyFill="1" applyBorder="1" applyAlignment="1" applyProtection="1"/>
    <xf numFmtId="14" fontId="24" fillId="35" borderId="0" xfId="0" applyNumberFormat="1" applyFont="1" applyFill="1" applyBorder="1" applyAlignment="1" applyProtection="1"/>
    <xf numFmtId="44" fontId="24" fillId="35" borderId="0" xfId="1" applyFont="1" applyFill="1" applyBorder="1" applyAlignment="1" applyProtection="1"/>
    <xf numFmtId="164" fontId="24" fillId="35" borderId="0" xfId="1" applyNumberFormat="1" applyFont="1" applyFill="1" applyBorder="1" applyAlignment="1" applyProtection="1"/>
    <xf numFmtId="167" fontId="24" fillId="35" borderId="0" xfId="2" applyNumberFormat="1" applyFont="1" applyFill="1"/>
    <xf numFmtId="0" fontId="24" fillId="35" borderId="0" xfId="0" applyFont="1" applyFill="1"/>
    <xf numFmtId="0" fontId="24" fillId="35" borderId="0" xfId="0" applyFont="1" applyFill="1" applyAlignment="1"/>
    <xf numFmtId="0" fontId="25" fillId="35" borderId="0" xfId="57" applyFont="1" applyFill="1"/>
    <xf numFmtId="14" fontId="24" fillId="35" borderId="0" xfId="0" applyNumberFormat="1" applyFont="1" applyFill="1"/>
    <xf numFmtId="44" fontId="24" fillId="35" borderId="0" xfId="1" applyFont="1" applyFill="1"/>
    <xf numFmtId="164" fontId="24" fillId="35" borderId="0" xfId="1" applyNumberFormat="1" applyFont="1" applyFill="1"/>
    <xf numFmtId="0" fontId="24" fillId="35" borderId="0" xfId="0" applyNumberFormat="1" applyFont="1" applyFill="1"/>
    <xf numFmtId="164" fontId="24" fillId="0" borderId="0" xfId="1" applyNumberFormat="1" applyFont="1" applyBorder="1"/>
    <xf numFmtId="0" fontId="26" fillId="0" borderId="0" xfId="0" applyFont="1" applyAlignment="1"/>
    <xf numFmtId="0" fontId="30" fillId="0" borderId="0" xfId="57" applyFont="1" applyAlignment="1"/>
    <xf numFmtId="14" fontId="26" fillId="0" borderId="0" xfId="0" applyNumberFormat="1" applyFont="1" applyAlignment="1"/>
    <xf numFmtId="44" fontId="26" fillId="0" borderId="0" xfId="1" applyFont="1" applyAlignment="1"/>
    <xf numFmtId="164" fontId="26" fillId="0" borderId="0" xfId="1" applyNumberFormat="1" applyFont="1" applyAlignment="1"/>
    <xf numFmtId="167" fontId="26" fillId="0" borderId="0" xfId="2" applyNumberFormat="1" applyFont="1" applyAlignment="1"/>
    <xf numFmtId="0" fontId="26" fillId="0" borderId="0" xfId="0" applyNumberFormat="1" applyFont="1" applyAlignment="1"/>
    <xf numFmtId="14" fontId="24" fillId="0" borderId="0" xfId="0" applyNumberFormat="1" applyFont="1" applyAlignment="1">
      <alignment horizontal="right"/>
    </xf>
    <xf numFmtId="44" fontId="31" fillId="0" borderId="0" xfId="1" applyFont="1"/>
    <xf numFmtId="0" fontId="24" fillId="33" borderId="0" xfId="0" applyNumberFormat="1" applyFont="1" applyFill="1"/>
    <xf numFmtId="0" fontId="23" fillId="37" borderId="11" xfId="0" applyFont="1" applyFill="1" applyBorder="1" applyAlignment="1">
      <alignment horizontal="center" wrapText="1"/>
    </xf>
    <xf numFmtId="0" fontId="24" fillId="36" borderId="11" xfId="0" applyFont="1" applyFill="1" applyBorder="1" applyAlignment="1"/>
    <xf numFmtId="0" fontId="24" fillId="36" borderId="12" xfId="0" applyNumberFormat="1" applyFont="1" applyFill="1" applyBorder="1" applyAlignment="1"/>
    <xf numFmtId="0" fontId="24" fillId="0" borderId="11" xfId="0" applyFont="1" applyBorder="1"/>
    <xf numFmtId="0" fontId="24" fillId="0" borderId="12" xfId="0" applyNumberFormat="1" applyFont="1" applyBorder="1"/>
    <xf numFmtId="0" fontId="26" fillId="36" borderId="11" xfId="0" applyFont="1" applyFill="1" applyBorder="1" applyAlignment="1"/>
    <xf numFmtId="0" fontId="26" fillId="36" borderId="12" xfId="0" applyNumberFormat="1" applyFont="1" applyFill="1" applyBorder="1" applyAlignment="1"/>
    <xf numFmtId="0" fontId="24" fillId="35" borderId="11" xfId="0" applyNumberFormat="1" applyFont="1" applyFill="1" applyBorder="1" applyAlignment="1"/>
    <xf numFmtId="0" fontId="24" fillId="35" borderId="12" xfId="0" applyNumberFormat="1" applyFont="1" applyFill="1" applyBorder="1" applyAlignment="1"/>
    <xf numFmtId="14" fontId="24" fillId="35" borderId="12" xfId="0" applyNumberFormat="1" applyFont="1" applyFill="1" applyBorder="1" applyAlignment="1"/>
    <xf numFmtId="44" fontId="24" fillId="35" borderId="12" xfId="1" applyNumberFormat="1" applyFont="1" applyFill="1" applyBorder="1" applyAlignment="1"/>
    <xf numFmtId="164" fontId="24" fillId="35" borderId="12" xfId="1" applyNumberFormat="1" applyFont="1" applyFill="1" applyBorder="1" applyAlignment="1"/>
    <xf numFmtId="167" fontId="24" fillId="35" borderId="12" xfId="2" applyNumberFormat="1" applyFont="1" applyFill="1" applyBorder="1"/>
    <xf numFmtId="0" fontId="24" fillId="35" borderId="12" xfId="0" applyFont="1" applyFill="1" applyBorder="1"/>
    <xf numFmtId="0" fontId="24" fillId="36" borderId="11" xfId="0" applyFont="1" applyFill="1" applyBorder="1"/>
    <xf numFmtId="0" fontId="24" fillId="0" borderId="11" xfId="0" applyFont="1" applyBorder="1" applyAlignment="1"/>
    <xf numFmtId="0" fontId="24" fillId="0" borderId="12" xfId="0" applyNumberFormat="1" applyFont="1" applyBorder="1" applyAlignment="1"/>
    <xf numFmtId="0" fontId="24" fillId="36" borderId="12" xfId="0" applyNumberFormat="1" applyFont="1" applyFill="1" applyBorder="1"/>
    <xf numFmtId="0" fontId="24" fillId="35" borderId="11" xfId="0" applyFont="1" applyFill="1" applyBorder="1"/>
    <xf numFmtId="14" fontId="24" fillId="35" borderId="12" xfId="0" applyNumberFormat="1" applyFont="1" applyFill="1" applyBorder="1"/>
    <xf numFmtId="44" fontId="24" fillId="35" borderId="12" xfId="1" applyNumberFormat="1" applyFont="1" applyFill="1" applyBorder="1"/>
    <xf numFmtId="164" fontId="24" fillId="35" borderId="12" xfId="1" applyNumberFormat="1" applyFont="1" applyFill="1" applyBorder="1"/>
    <xf numFmtId="0" fontId="24" fillId="35" borderId="12" xfId="0" applyNumberFormat="1" applyFont="1" applyFill="1" applyBorder="1"/>
  </cellXfs>
  <cellStyles count="5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56"/>
    <cellStyle name="Comma 3" xfId="46"/>
    <cellStyle name="Currency" xfId="1" builtinId="4"/>
    <cellStyle name="Currency 2" xfId="48"/>
    <cellStyle name="Currency 3" xfId="55"/>
    <cellStyle name="Currency 4" xfId="47"/>
    <cellStyle name="Currency 5" xfId="45"/>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57" builtinId="8"/>
    <cellStyle name="Input" xfId="11" builtinId="20" customBuiltin="1"/>
    <cellStyle name="Linked Cell" xfId="14" builtinId="24" customBuiltin="1"/>
    <cellStyle name="Neutral" xfId="10" builtinId="28" customBuiltin="1"/>
    <cellStyle name="Normal" xfId="0" builtinId="0"/>
    <cellStyle name="Normal 2" xfId="49"/>
    <cellStyle name="Normal 2 3" xfId="50"/>
    <cellStyle name="Normal 3" xfId="53"/>
    <cellStyle name="Normal 4" xfId="54"/>
    <cellStyle name="Normal 5" xfId="51"/>
    <cellStyle name="Normal 6" xfId="44"/>
    <cellStyle name="Note" xfId="17" builtinId="10" customBuiltin="1"/>
    <cellStyle name="Output" xfId="12" builtinId="21" customBuiltin="1"/>
    <cellStyle name="Percent" xfId="2" builtinId="5"/>
    <cellStyle name="Percent 2" xfId="52"/>
    <cellStyle name="Title" xfId="3" builtinId="15" customBuiltin="1"/>
    <cellStyle name="Total" xfId="19" builtinId="25" customBuiltin="1"/>
    <cellStyle name="Warning Text" xfId="16" builtinId="11" customBuiltin="1"/>
  </cellStyles>
  <dxfs count="71">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2"/>
        <color auto="1"/>
        <name val="Calibri"/>
        <scheme val="minor"/>
      </font>
      <numFmt numFmtId="0" formatCode="General"/>
    </dxf>
    <dxf>
      <font>
        <b val="0"/>
        <i val="0"/>
        <strike val="0"/>
        <condense val="0"/>
        <extend val="0"/>
        <outline val="0"/>
        <shadow val="0"/>
        <u val="none"/>
        <vertAlign val="baseline"/>
        <sz val="12"/>
        <color auto="1"/>
        <name val="Calibri"/>
        <scheme val="minor"/>
      </font>
      <numFmt numFmtId="0" formatCode="General"/>
    </dxf>
    <dxf>
      <font>
        <b val="0"/>
        <i val="0"/>
        <strike val="0"/>
        <condense val="0"/>
        <extend val="0"/>
        <outline val="0"/>
        <shadow val="0"/>
        <u val="none"/>
        <vertAlign val="baseline"/>
        <sz val="12"/>
        <color auto="1"/>
        <name val="Calibri"/>
        <scheme val="minor"/>
      </font>
      <numFmt numFmtId="167" formatCode="0.0%"/>
    </dxf>
    <dxf>
      <font>
        <b val="0"/>
        <i val="0"/>
        <strike val="0"/>
        <condense val="0"/>
        <extend val="0"/>
        <outline val="0"/>
        <shadow val="0"/>
        <u val="none"/>
        <vertAlign val="baseline"/>
        <sz val="12"/>
        <color auto="1"/>
        <name val="Calibri"/>
        <scheme val="minor"/>
      </font>
      <numFmt numFmtId="167" formatCode="0.0%"/>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2"/>
        <color auto="1"/>
        <name val="Calibri"/>
        <scheme val="minor"/>
      </font>
      <numFmt numFmtId="19" formatCode="m/d/yyyy"/>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numFmt numFmtId="0" formatCode="General"/>
    </dxf>
    <dxf>
      <font>
        <b val="0"/>
        <i val="0"/>
        <strike val="0"/>
        <condense val="0"/>
        <extend val="0"/>
        <outline val="0"/>
        <shadow val="0"/>
        <u val="none"/>
        <vertAlign val="baseline"/>
        <sz val="12"/>
        <color auto="1"/>
        <name val="Calibri"/>
        <scheme val="minor"/>
      </font>
      <numFmt numFmtId="0" formatCode="General"/>
    </dxf>
    <dxf>
      <font>
        <b val="0"/>
        <i val="0"/>
        <strike val="0"/>
        <condense val="0"/>
        <extend val="0"/>
        <outline val="0"/>
        <shadow val="0"/>
        <u val="none"/>
        <vertAlign val="baseline"/>
        <sz val="12"/>
        <color auto="1"/>
        <name val="Calibri"/>
        <scheme val="minor"/>
      </font>
      <numFmt numFmtId="167" formatCode="0.0%"/>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numFmt numFmtId="164" formatCode="_(&quot;$&quot;* #,##0_);_(&quot;$&quot;* \(#,##0\);_(&quot;$&quot;* &quot;-&quot;??_);_(@_)"/>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numFmt numFmtId="19" formatCode="m/d/yyyy"/>
    </dxf>
    <dxf>
      <font>
        <b val="0"/>
        <i val="0"/>
        <strike val="0"/>
        <condense val="0"/>
        <extend val="0"/>
        <outline val="0"/>
        <shadow val="0"/>
        <u val="none"/>
        <vertAlign val="baseline"/>
        <sz val="12"/>
        <color auto="1"/>
        <name val="Calibri"/>
        <scheme val="minor"/>
      </font>
      <numFmt numFmtId="19" formatCode="m/d/yyyy"/>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dxf>
    <dxf>
      <font>
        <strike val="0"/>
        <outline val="0"/>
        <shadow val="0"/>
        <vertAlign val="baseline"/>
        <name val="Calibri"/>
        <scheme val="minor"/>
      </font>
    </dxf>
    <dxf>
      <font>
        <b val="0"/>
        <i val="0"/>
        <strike val="0"/>
        <condense val="0"/>
        <extend val="0"/>
        <outline val="0"/>
        <shadow val="0"/>
        <u val="none"/>
        <vertAlign val="baseline"/>
        <sz val="14"/>
        <color auto="1"/>
        <name val="Calibri"/>
        <scheme val="minor"/>
      </font>
      <fill>
        <patternFill>
          <fgColor indexed="64"/>
          <bgColor theme="8"/>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strike val="0"/>
        <outline val="0"/>
        <shadow val="0"/>
        <vertAlign val="baseline"/>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2"/>
        <color auto="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2"/>
        <color auto="1"/>
        <name val="Calibri"/>
        <scheme val="minor"/>
      </font>
      <numFmt numFmtId="167"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7" formatCode="0.0%"/>
      <fill>
        <patternFill patternType="none">
          <fgColor indexed="64"/>
          <bgColor auto="1"/>
        </patternFill>
      </fill>
    </dxf>
    <dxf>
      <font>
        <b val="0"/>
        <i val="0"/>
        <strike val="0"/>
        <condense val="0"/>
        <extend val="0"/>
        <outline val="0"/>
        <shadow val="0"/>
        <u val="none"/>
        <vertAlign val="baseline"/>
        <sz val="12"/>
        <color auto="1"/>
        <name val="Calibri"/>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2"/>
        <color auto="1"/>
        <name val="Calibri"/>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2"/>
        <color auto="1"/>
        <name val="Calibri"/>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strike val="0"/>
        <outline val="0"/>
        <shadow val="0"/>
        <vertAlign val="baseline"/>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numFmt numFmtId="19" formatCode="m/d/yyyy"/>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strike val="0"/>
        <outline val="0"/>
        <shadow val="0"/>
        <u/>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b val="0"/>
        <i val="0"/>
        <strike val="0"/>
        <condense val="0"/>
        <extend val="0"/>
        <outline val="0"/>
        <shadow val="0"/>
        <u val="none"/>
        <vertAlign val="baseline"/>
        <sz val="12"/>
        <color auto="1"/>
        <name val="Calibri"/>
        <scheme val="minor"/>
      </font>
      <fill>
        <patternFill patternType="none">
          <fgColor indexed="64"/>
          <bgColor auto="1"/>
        </patternFill>
      </fill>
    </dxf>
    <dxf>
      <font>
        <strike val="0"/>
        <outline val="0"/>
        <shadow val="0"/>
        <vertAlign val="baseline"/>
        <name val="Calibri"/>
        <scheme val="minor"/>
      </font>
    </dxf>
    <dxf>
      <font>
        <b val="0"/>
        <i val="0"/>
        <strike val="0"/>
        <condense val="0"/>
        <extend val="0"/>
        <outline val="0"/>
        <shadow val="0"/>
        <u val="none"/>
        <vertAlign val="baseline"/>
        <sz val="12"/>
        <color auto="1"/>
        <name val="Calibri"/>
        <scheme val="minor"/>
      </font>
      <fill>
        <patternFill patternType="none">
          <fgColor indexed="64"/>
          <bgColor auto="1"/>
        </patternFill>
      </fill>
    </dxf>
    <dxf>
      <font>
        <strike val="0"/>
        <outline val="0"/>
        <shadow val="0"/>
        <u val="none"/>
        <vertAlign val="baseline"/>
        <sz val="14"/>
        <color theme="1"/>
        <name val="Calibri"/>
        <scheme val="minor"/>
      </font>
      <alignment horizontal="center" vertical="bottom" textRotation="0" wrapText="1" indent="0" justifyLastLine="0" shrinkToFit="0" readingOrder="0"/>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5" name="Table5" displayName="Table5" ref="A1:V28" totalsRowCount="1" headerRowDxfId="70" dataDxfId="69" totalsRowDxfId="68">
  <autoFilter ref="A1:V27"/>
  <sortState ref="A2:V27">
    <sortCondition descending="1" ref="J1:J27"/>
  </sortState>
  <tableColumns count="22">
    <tableColumn id="1" name="Zcode" dataDxfId="67" totalsRowDxfId="21"/>
    <tableColumn id="2" name="Project Name" dataDxfId="66" totalsRowDxfId="20"/>
    <tableColumn id="3" name="Donor" dataDxfId="65" totalsRowDxfId="19"/>
    <tableColumn id="4" name="Donor Description" dataDxfId="64" totalsRowDxfId="18"/>
    <tableColumn id="5" name="Donor URL" dataDxfId="63" totalsRowDxfId="17"/>
    <tableColumn id="6" name="Region" dataDxfId="62" totalsRowDxfId="16"/>
    <tableColumn id="7" name="Country" dataDxfId="61" totalsRowDxfId="15"/>
    <tableColumn id="8" name="Start Date" dataDxfId="60" totalsRowDxfId="14"/>
    <tableColumn id="9" name="End Date" dataDxfId="59" totalsRowDxfId="13"/>
    <tableColumn id="10" name="Total Award" totalsRowFunction="custom" dataDxfId="58" totalsRowDxfId="12" dataCellStyle="Currency">
      <totalsRowFormula>SUM(J2:J27)</totalsRowFormula>
    </tableColumn>
    <tableColumn id="11" name="Total Direct Expenses" totalsRowFunction="custom" dataDxfId="57" totalsRowDxfId="11" dataCellStyle="Currency">
      <totalsRowFormula>SUM(J2:J7)</totalsRowFormula>
    </tableColumn>
    <tableColumn id="12" name="Total Subaward" dataDxfId="56" totalsRowDxfId="10" dataCellStyle="Currency"/>
    <tableColumn id="13" name="Total                  Fees/OH/ Contingency" dataDxfId="55" totalsRowDxfId="9" dataCellStyle="Currency"/>
    <tableColumn id="14" name="Cost Recovery Percentage" dataDxfId="54" totalsRowDxfId="8" dataCellStyle="Percent"/>
    <tableColumn id="21" name="Negotiated Rate w/ Donor" dataDxfId="53" totalsRowDxfId="7" dataCellStyle="Percent"/>
    <tableColumn id="15" name="Fixed Price" dataDxfId="52" totalsRowDxfId="6"/>
    <tableColumn id="16" name="Impact Area" dataDxfId="51" totalsRowDxfId="5"/>
    <tableColumn id="17" name="Core Competancy" dataDxfId="50" totalsRowDxfId="4"/>
    <tableColumn id="18" name="Description" dataDxfId="49" totalsRowDxfId="3"/>
    <tableColumn id="19" name="Contacts:                        DC office" dataDxfId="48" totalsRowDxfId="2"/>
    <tableColumn id="20" name="Contacts:               Country Office " dataDxfId="47" totalsRowDxfId="1"/>
    <tableColumn id="22" name="Project Status" dataDxfId="46" totalsRowDxfId="0"/>
  </tableColumns>
  <tableStyleInfo name="TableStyleMedium3" showFirstColumn="0" showLastColumn="0" showRowStripes="1" showColumnStripes="0"/>
</table>
</file>

<file path=xl/tables/table2.xml><?xml version="1.0" encoding="utf-8"?>
<table xmlns="http://schemas.openxmlformats.org/spreadsheetml/2006/main" id="1" name="Table1" displayName="Table1" ref="A1:V59" totalsRowShown="0" headerRowDxfId="45" dataDxfId="44">
  <autoFilter ref="A1:V59"/>
  <sortState ref="A2:V54">
    <sortCondition ref="C1:C54"/>
  </sortState>
  <tableColumns count="22">
    <tableColumn id="1" name="Z Code" dataDxfId="43"/>
    <tableColumn id="2" name="Project Title " dataDxfId="42"/>
    <tableColumn id="3" name="Donor" dataDxfId="41"/>
    <tableColumn id="18" name="Donor Description" dataDxfId="40"/>
    <tableColumn id="17" name="Donor Site" dataDxfId="39"/>
    <tableColumn id="4" name="Region" dataDxfId="38"/>
    <tableColumn id="5" name="Country" dataDxfId="37"/>
    <tableColumn id="6" name="Start Date" dataDxfId="36"/>
    <tableColumn id="7" name="End Date" dataDxfId="35"/>
    <tableColumn id="8" name="Total Award" dataDxfId="34" dataCellStyle="Currency"/>
    <tableColumn id="9" name="Total Direct Expenses" dataDxfId="33" dataCellStyle="Currency"/>
    <tableColumn id="10" name="Total             Subaward" dataDxfId="32" dataCellStyle="Currency"/>
    <tableColumn id="11" name="Total Fees/OH/Contingency" dataDxfId="31" dataCellStyle="Currency"/>
    <tableColumn id="12" name="Cost Recovery Percentage " dataDxfId="30" dataCellStyle="Percent"/>
    <tableColumn id="13" name="Fixed Price" dataDxfId="29"/>
    <tableColumn id="14" name="Impact Area" dataDxfId="28"/>
    <tableColumn id="15" name="Core Competancy " dataDxfId="27"/>
    <tableColumn id="16" name="Description" dataDxfId="26"/>
    <tableColumn id="25" name="Contacts:                                                      DC Office" dataDxfId="25"/>
    <tableColumn id="26" name="Contacts:                                               Country Office " dataDxfId="24"/>
    <tableColumn id="21" name="Status" dataDxfId="23"/>
    <tableColumn id="20" name="Notes" dataDxfId="22"/>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iotinto.com/" TargetMode="External"/><Relationship Id="rId13" Type="http://schemas.openxmlformats.org/officeDocument/2006/relationships/printerSettings" Target="../printerSettings/printerSettings1.bin"/><Relationship Id="rId3" Type="http://schemas.openxmlformats.org/officeDocument/2006/relationships/hyperlink" Target="http://www.gatesfoundation.org/" TargetMode="External"/><Relationship Id="rId7" Type="http://schemas.openxmlformats.org/officeDocument/2006/relationships/hyperlink" Target="http://www.minbuza.nl/" TargetMode="External"/><Relationship Id="rId12" Type="http://schemas.openxmlformats.org/officeDocument/2006/relationships/hyperlink" Target="http://www.iom.int/" TargetMode="External"/><Relationship Id="rId2" Type="http://schemas.openxmlformats.org/officeDocument/2006/relationships/hyperlink" Target="http://www.itri.co.uk/" TargetMode="External"/><Relationship Id="rId1" Type="http://schemas.openxmlformats.org/officeDocument/2006/relationships/hyperlink" Target="http://www.itri.co.uk/" TargetMode="External"/><Relationship Id="rId6" Type="http://schemas.openxmlformats.org/officeDocument/2006/relationships/hyperlink" Target="http://www.dk/en/danida-en" TargetMode="External"/><Relationship Id="rId11" Type="http://schemas.openxmlformats.org/officeDocument/2006/relationships/hyperlink" Target="http://www.plan-international.org/" TargetMode="External"/><Relationship Id="rId5" Type="http://schemas.openxmlformats.org/officeDocument/2006/relationships/hyperlink" Target="http://www.ivanhoemines.com/" TargetMode="External"/><Relationship Id="rId10" Type="http://schemas.openxmlformats.org/officeDocument/2006/relationships/hyperlink" Target="http://www.theglobalfund.org/" TargetMode="External"/><Relationship Id="rId4" Type="http://schemas.openxmlformats.org/officeDocument/2006/relationships/hyperlink" Target="http://www.rockefellerfoundation.org/" TargetMode="External"/><Relationship Id="rId9" Type="http://schemas.openxmlformats.org/officeDocument/2006/relationships/hyperlink" Target="http://www.ge.com/foundation"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giz.de/" TargetMode="External"/><Relationship Id="rId13" Type="http://schemas.openxmlformats.org/officeDocument/2006/relationships/hyperlink" Target="http://www.finland.org/na" TargetMode="External"/><Relationship Id="rId18" Type="http://schemas.openxmlformats.org/officeDocument/2006/relationships/hyperlink" Target="http://www.plan-international.org/" TargetMode="External"/><Relationship Id="rId26" Type="http://schemas.openxmlformats.org/officeDocument/2006/relationships/hyperlink" Target="http://www.chevron.com/" TargetMode="External"/><Relationship Id="rId3" Type="http://schemas.openxmlformats.org/officeDocument/2006/relationships/hyperlink" Target="http://www.theglobalfund.org/" TargetMode="External"/><Relationship Id="rId21" Type="http://schemas.openxmlformats.org/officeDocument/2006/relationships/hyperlink" Target="http://www.international.gc.ca/" TargetMode="External"/><Relationship Id="rId7" Type="http://schemas.openxmlformats.org/officeDocument/2006/relationships/hyperlink" Target="http://www.plan-international.org/" TargetMode="External"/><Relationship Id="rId12" Type="http://schemas.openxmlformats.org/officeDocument/2006/relationships/hyperlink" Target="http://www.theglobalfund.org/" TargetMode="External"/><Relationship Id="rId17" Type="http://schemas.openxmlformats.org/officeDocument/2006/relationships/hyperlink" Target="http://www.dk/en/danida-en" TargetMode="External"/><Relationship Id="rId25" Type="http://schemas.openxmlformats.org/officeDocument/2006/relationships/hyperlink" Target="http://www.unops.org/" TargetMode="External"/><Relationship Id="rId2" Type="http://schemas.openxmlformats.org/officeDocument/2006/relationships/hyperlink" Target="http://www.itri.co.uk/" TargetMode="External"/><Relationship Id="rId16" Type="http://schemas.openxmlformats.org/officeDocument/2006/relationships/hyperlink" Target="http://www.worldbank.org/" TargetMode="External"/><Relationship Id="rId20" Type="http://schemas.openxmlformats.org/officeDocument/2006/relationships/hyperlink" Target="http://www.finland.org/na" TargetMode="External"/><Relationship Id="rId1" Type="http://schemas.openxmlformats.org/officeDocument/2006/relationships/hyperlink" Target="http://www.europa.eu/" TargetMode="External"/><Relationship Id="rId6" Type="http://schemas.openxmlformats.org/officeDocument/2006/relationships/hyperlink" Target="http://www.worldbank.org/" TargetMode="External"/><Relationship Id="rId11" Type="http://schemas.openxmlformats.org/officeDocument/2006/relationships/hyperlink" Target="http://www.itri.co.uk/" TargetMode="External"/><Relationship Id="rId24" Type="http://schemas.openxmlformats.org/officeDocument/2006/relationships/hyperlink" Target="http://www.undp.org/" TargetMode="External"/><Relationship Id="rId5" Type="http://schemas.openxmlformats.org/officeDocument/2006/relationships/hyperlink" Target="http://www.worldbank.org/" TargetMode="External"/><Relationship Id="rId15" Type="http://schemas.openxmlformats.org/officeDocument/2006/relationships/hyperlink" Target="http://www.gatesfoundation.org/" TargetMode="External"/><Relationship Id="rId23" Type="http://schemas.openxmlformats.org/officeDocument/2006/relationships/hyperlink" Target="http://www.dbsa.org/" TargetMode="External"/><Relationship Id="rId28" Type="http://schemas.openxmlformats.org/officeDocument/2006/relationships/table" Target="../tables/table2.xml"/><Relationship Id="rId10" Type="http://schemas.openxmlformats.org/officeDocument/2006/relationships/hyperlink" Target="http://www.ffpri.affrc.go.jp/" TargetMode="External"/><Relationship Id="rId19" Type="http://schemas.openxmlformats.org/officeDocument/2006/relationships/hyperlink" Target="http://www.rockefellerfoundation.org/" TargetMode="External"/><Relationship Id="rId4" Type="http://schemas.openxmlformats.org/officeDocument/2006/relationships/hyperlink" Target="http://www.undp.org/" TargetMode="External"/><Relationship Id="rId9" Type="http://schemas.openxmlformats.org/officeDocument/2006/relationships/hyperlink" Target="http://www.ffpri.affrc.go.jp/" TargetMode="External"/><Relationship Id="rId14" Type="http://schemas.openxmlformats.org/officeDocument/2006/relationships/hyperlink" Target="http://www.rockefellerfoundation.org/" TargetMode="External"/><Relationship Id="rId22" Type="http://schemas.openxmlformats.org/officeDocument/2006/relationships/hyperlink" Target="http://www.walmartstores.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W33"/>
  <sheetViews>
    <sheetView tabSelected="1" zoomScaleNormal="100" workbookViewId="0">
      <selection activeCell="J12" sqref="J12"/>
    </sheetView>
  </sheetViews>
  <sheetFormatPr defaultRowHeight="15.75" x14ac:dyDescent="0.25"/>
  <cols>
    <col min="1" max="1" width="13.28515625" style="2" customWidth="1"/>
    <col min="2" max="2" width="29.7109375" style="2" customWidth="1"/>
    <col min="3" max="3" width="25.28515625" style="2" customWidth="1"/>
    <col min="4" max="4" width="20.28515625" style="2" customWidth="1"/>
    <col min="5" max="5" width="19.140625" style="56" customWidth="1"/>
    <col min="6" max="6" width="15" style="2" customWidth="1"/>
    <col min="7" max="7" width="17.42578125" style="2" customWidth="1"/>
    <col min="8" max="8" width="18.5703125" style="2" customWidth="1"/>
    <col min="9" max="9" width="18.28515625" style="2" customWidth="1"/>
    <col min="10" max="10" width="26.140625" style="2" customWidth="1"/>
    <col min="11" max="11" width="21.28515625" style="2" customWidth="1"/>
    <col min="12" max="12" width="18" style="2" customWidth="1"/>
    <col min="13" max="13" width="22.42578125" style="2" customWidth="1"/>
    <col min="14" max="15" width="18.7109375" style="2" customWidth="1"/>
    <col min="16" max="16" width="23.7109375" style="2" customWidth="1"/>
    <col min="17" max="17" width="23" style="2" customWidth="1"/>
    <col min="18" max="18" width="30.140625" style="2" customWidth="1"/>
    <col min="19" max="19" width="26.85546875" style="2" customWidth="1"/>
    <col min="20" max="20" width="25.28515625" style="2" customWidth="1"/>
    <col min="21" max="21" width="25.7109375" style="2" customWidth="1"/>
    <col min="22" max="22" width="20.85546875" style="2" customWidth="1"/>
    <col min="23" max="16384" width="9.140625" style="2"/>
  </cols>
  <sheetData>
    <row r="1" spans="1:23" s="5" customFormat="1" ht="66.75" customHeight="1" x14ac:dyDescent="0.3">
      <c r="A1" s="5" t="s">
        <v>205</v>
      </c>
      <c r="B1" s="5" t="s">
        <v>206</v>
      </c>
      <c r="C1" s="5" t="s">
        <v>173</v>
      </c>
      <c r="D1" s="5" t="s">
        <v>65</v>
      </c>
      <c r="E1" s="5" t="s">
        <v>207</v>
      </c>
      <c r="F1" s="5" t="s">
        <v>208</v>
      </c>
      <c r="G1" s="5" t="s">
        <v>188</v>
      </c>
      <c r="H1" s="5" t="s">
        <v>174</v>
      </c>
      <c r="I1" s="5" t="s">
        <v>175</v>
      </c>
      <c r="J1" s="5" t="s">
        <v>176</v>
      </c>
      <c r="K1" s="5" t="s">
        <v>5</v>
      </c>
      <c r="L1" s="5" t="s">
        <v>209</v>
      </c>
      <c r="M1" s="5" t="s">
        <v>217</v>
      </c>
      <c r="N1" s="5" t="s">
        <v>210</v>
      </c>
      <c r="O1" s="5" t="s">
        <v>349</v>
      </c>
      <c r="P1" s="5" t="s">
        <v>211</v>
      </c>
      <c r="Q1" s="5" t="s">
        <v>212</v>
      </c>
      <c r="R1" s="5" t="s">
        <v>213</v>
      </c>
      <c r="S1" s="5" t="s">
        <v>190</v>
      </c>
      <c r="T1" s="5" t="s">
        <v>216</v>
      </c>
      <c r="U1" s="5" t="s">
        <v>215</v>
      </c>
      <c r="V1" s="5" t="s">
        <v>214</v>
      </c>
    </row>
    <row r="2" spans="1:23" s="13" customFormat="1" x14ac:dyDescent="0.25">
      <c r="A2" s="6" t="s">
        <v>164</v>
      </c>
      <c r="B2" s="6" t="s">
        <v>178</v>
      </c>
      <c r="C2" s="6" t="s">
        <v>186</v>
      </c>
      <c r="D2" s="6" t="s">
        <v>122</v>
      </c>
      <c r="E2" s="7" t="s">
        <v>75</v>
      </c>
      <c r="F2" s="6" t="s">
        <v>151</v>
      </c>
      <c r="G2" s="6" t="s">
        <v>165</v>
      </c>
      <c r="H2" s="8">
        <v>41059</v>
      </c>
      <c r="I2" s="8">
        <v>42155</v>
      </c>
      <c r="J2" s="9">
        <f>SUM(K2:M2)</f>
        <v>5300121</v>
      </c>
      <c r="K2" s="10">
        <v>4664961</v>
      </c>
      <c r="L2" s="10"/>
      <c r="M2" s="10">
        <v>635160</v>
      </c>
      <c r="N2" s="11">
        <f>1+(M2/(K2+L2))</f>
        <v>1.1361554791133301</v>
      </c>
      <c r="O2" s="11">
        <v>0.13</v>
      </c>
      <c r="P2" s="12" t="s">
        <v>2</v>
      </c>
      <c r="Q2" s="12" t="s">
        <v>101</v>
      </c>
      <c r="R2" s="6" t="s">
        <v>166</v>
      </c>
      <c r="S2" s="6" t="s">
        <v>177</v>
      </c>
      <c r="T2" s="13" t="s">
        <v>161</v>
      </c>
      <c r="U2" s="6" t="s">
        <v>163</v>
      </c>
      <c r="V2" s="13" t="s">
        <v>218</v>
      </c>
    </row>
    <row r="3" spans="1:23" s="13" customFormat="1" x14ac:dyDescent="0.25">
      <c r="A3" s="13" t="s">
        <v>240</v>
      </c>
      <c r="B3" s="13" t="s">
        <v>241</v>
      </c>
      <c r="C3" s="13" t="s">
        <v>90</v>
      </c>
      <c r="D3" s="13" t="s">
        <v>103</v>
      </c>
      <c r="E3" s="14" t="s">
        <v>77</v>
      </c>
      <c r="F3" s="13" t="s">
        <v>151</v>
      </c>
      <c r="G3" s="13" t="s">
        <v>165</v>
      </c>
      <c r="H3" s="15">
        <v>41166</v>
      </c>
      <c r="I3" s="15">
        <v>42369</v>
      </c>
      <c r="J3" s="16">
        <f>+SUM(K3:M3)</f>
        <v>3600001</v>
      </c>
      <c r="K3" s="17">
        <v>2184001</v>
      </c>
      <c r="L3" s="17">
        <v>816000</v>
      </c>
      <c r="M3" s="17">
        <v>600000</v>
      </c>
      <c r="N3" s="18">
        <f>1+(M3/(K3+L3))</f>
        <v>1.1999999333333555</v>
      </c>
      <c r="O3" s="18">
        <v>0.17</v>
      </c>
      <c r="P3" s="19" t="s">
        <v>3</v>
      </c>
      <c r="Q3" s="19" t="s">
        <v>101</v>
      </c>
      <c r="R3" s="13" t="s">
        <v>166</v>
      </c>
      <c r="S3" s="13" t="s">
        <v>242</v>
      </c>
      <c r="T3" s="13" t="s">
        <v>243</v>
      </c>
      <c r="U3" s="6" t="s">
        <v>163</v>
      </c>
      <c r="V3" s="6" t="s">
        <v>218</v>
      </c>
    </row>
    <row r="4" spans="1:23" s="13" customFormat="1" x14ac:dyDescent="0.25">
      <c r="A4" s="20" t="s">
        <v>191</v>
      </c>
      <c r="B4" s="20" t="s">
        <v>325</v>
      </c>
      <c r="C4" s="20" t="s">
        <v>179</v>
      </c>
      <c r="D4" s="20" t="s">
        <v>182</v>
      </c>
      <c r="E4" s="7" t="s">
        <v>183</v>
      </c>
      <c r="F4" s="20" t="s">
        <v>180</v>
      </c>
      <c r="G4" s="20" t="s">
        <v>119</v>
      </c>
      <c r="H4" s="21">
        <v>41091</v>
      </c>
      <c r="I4" s="21">
        <v>42185</v>
      </c>
      <c r="J4" s="22">
        <f t="shared" ref="J4:J15" si="0">SUM(K4:M4)</f>
        <v>3000000</v>
      </c>
      <c r="K4" s="23">
        <v>2608696</v>
      </c>
      <c r="L4" s="23"/>
      <c r="M4" s="23">
        <v>391304</v>
      </c>
      <c r="N4" s="24">
        <f>1+(M4/(K4+L4))</f>
        <v>1.1499998466666872</v>
      </c>
      <c r="O4" s="24">
        <v>0.13</v>
      </c>
      <c r="P4" s="25" t="s">
        <v>3</v>
      </c>
      <c r="Q4" s="25" t="s">
        <v>181</v>
      </c>
      <c r="R4" s="20" t="s">
        <v>166</v>
      </c>
      <c r="S4" s="20" t="s">
        <v>184</v>
      </c>
      <c r="T4" s="20" t="s">
        <v>156</v>
      </c>
      <c r="U4" s="20" t="s">
        <v>169</v>
      </c>
      <c r="V4" s="13" t="s">
        <v>218</v>
      </c>
    </row>
    <row r="5" spans="1:23" s="13" customFormat="1" x14ac:dyDescent="0.25">
      <c r="A5" s="6" t="s">
        <v>261</v>
      </c>
      <c r="B5" s="6" t="s">
        <v>262</v>
      </c>
      <c r="C5" s="6" t="s">
        <v>265</v>
      </c>
      <c r="D5" s="6" t="s">
        <v>264</v>
      </c>
      <c r="E5" s="7" t="s">
        <v>263</v>
      </c>
      <c r="F5" s="6" t="s">
        <v>180</v>
      </c>
      <c r="G5" s="6" t="s">
        <v>245</v>
      </c>
      <c r="H5" s="8">
        <v>41214</v>
      </c>
      <c r="I5" s="8">
        <v>42308</v>
      </c>
      <c r="J5" s="9">
        <f t="shared" si="0"/>
        <v>2583790</v>
      </c>
      <c r="K5" s="26">
        <v>1400012</v>
      </c>
      <c r="L5" s="26">
        <v>846762</v>
      </c>
      <c r="M5" s="10">
        <v>337016</v>
      </c>
      <c r="N5" s="11">
        <f>1+(M5/(K5+L5))</f>
        <v>1.1499999554917406</v>
      </c>
      <c r="O5" s="11">
        <v>0.13</v>
      </c>
      <c r="P5" s="12" t="s">
        <v>2</v>
      </c>
      <c r="Q5" s="12" t="s">
        <v>252</v>
      </c>
      <c r="R5" s="6" t="s">
        <v>166</v>
      </c>
      <c r="S5" s="6" t="s">
        <v>266</v>
      </c>
      <c r="T5" s="6" t="s">
        <v>334</v>
      </c>
      <c r="U5" s="6" t="s">
        <v>294</v>
      </c>
      <c r="V5" s="6" t="s">
        <v>218</v>
      </c>
    </row>
    <row r="6" spans="1:23" s="6" customFormat="1" x14ac:dyDescent="0.25">
      <c r="A6" s="13" t="s">
        <v>350</v>
      </c>
      <c r="B6" s="13" t="s">
        <v>351</v>
      </c>
      <c r="C6" s="13" t="s">
        <v>179</v>
      </c>
      <c r="D6" s="13" t="s">
        <v>352</v>
      </c>
      <c r="E6" s="14" t="s">
        <v>183</v>
      </c>
      <c r="F6" s="13" t="s">
        <v>180</v>
      </c>
      <c r="G6" s="13" t="s">
        <v>244</v>
      </c>
      <c r="H6" s="15">
        <v>41518</v>
      </c>
      <c r="I6" s="15">
        <v>42613</v>
      </c>
      <c r="J6" s="16">
        <f t="shared" si="0"/>
        <v>2408918</v>
      </c>
      <c r="K6" s="27">
        <v>1665985</v>
      </c>
      <c r="L6" s="27">
        <v>428726</v>
      </c>
      <c r="M6" s="17">
        <v>314207</v>
      </c>
      <c r="N6" s="18"/>
      <c r="O6" s="11"/>
      <c r="P6" s="19" t="s">
        <v>2</v>
      </c>
      <c r="Q6" s="19" t="s">
        <v>181</v>
      </c>
      <c r="R6" s="13" t="s">
        <v>166</v>
      </c>
      <c r="S6" s="13" t="s">
        <v>353</v>
      </c>
      <c r="T6" s="13" t="s">
        <v>334</v>
      </c>
      <c r="U6" s="6" t="s">
        <v>171</v>
      </c>
      <c r="V6" s="13" t="s">
        <v>218</v>
      </c>
    </row>
    <row r="7" spans="1:23" s="13" customFormat="1" x14ac:dyDescent="0.25">
      <c r="A7" s="28" t="s">
        <v>322</v>
      </c>
      <c r="B7" s="28" t="s">
        <v>311</v>
      </c>
      <c r="C7" s="28" t="s">
        <v>86</v>
      </c>
      <c r="D7" s="28" t="s">
        <v>120</v>
      </c>
      <c r="E7" s="29" t="s">
        <v>72</v>
      </c>
      <c r="F7" s="28" t="s">
        <v>18</v>
      </c>
      <c r="G7" s="28" t="s">
        <v>98</v>
      </c>
      <c r="H7" s="30">
        <v>41275</v>
      </c>
      <c r="I7" s="30">
        <v>41639</v>
      </c>
      <c r="J7" s="31">
        <f t="shared" si="0"/>
        <v>1785010</v>
      </c>
      <c r="K7" s="32">
        <v>258560</v>
      </c>
      <c r="L7" s="32">
        <v>1290392</v>
      </c>
      <c r="M7" s="32">
        <f>71231+84738+80089</f>
        <v>236058</v>
      </c>
      <c r="N7" s="33">
        <f>1+(M7/(K7+L7))</f>
        <v>1.1523985249381516</v>
      </c>
      <c r="O7" s="33"/>
      <c r="P7" s="28" t="s">
        <v>3</v>
      </c>
      <c r="Q7" s="28" t="s">
        <v>100</v>
      </c>
      <c r="R7" s="28" t="s">
        <v>12</v>
      </c>
      <c r="S7" s="28" t="s">
        <v>136</v>
      </c>
      <c r="T7" s="28" t="s">
        <v>157</v>
      </c>
      <c r="U7" s="34" t="s">
        <v>253</v>
      </c>
      <c r="V7" s="13" t="s">
        <v>218</v>
      </c>
    </row>
    <row r="8" spans="1:23" s="6" customFormat="1" x14ac:dyDescent="0.25">
      <c r="A8" s="6" t="s">
        <v>345</v>
      </c>
      <c r="B8" s="6" t="s">
        <v>338</v>
      </c>
      <c r="C8" s="6" t="s">
        <v>337</v>
      </c>
      <c r="D8" s="6" t="s">
        <v>340</v>
      </c>
      <c r="E8" s="7" t="s">
        <v>339</v>
      </c>
      <c r="F8" s="6" t="s">
        <v>201</v>
      </c>
      <c r="G8" s="6" t="s">
        <v>307</v>
      </c>
      <c r="H8" s="8">
        <v>41365</v>
      </c>
      <c r="I8" s="8">
        <v>41577</v>
      </c>
      <c r="J8" s="9">
        <f t="shared" si="0"/>
        <v>1755827</v>
      </c>
      <c r="K8" s="26">
        <v>735560</v>
      </c>
      <c r="L8" s="26">
        <v>905400</v>
      </c>
      <c r="M8" s="10">
        <v>114867</v>
      </c>
      <c r="N8" s="11">
        <f>1+(M8/(K8+L8))</f>
        <v>1.0699998781201248</v>
      </c>
      <c r="O8" s="11">
        <v>7.0000000000000007E-2</v>
      </c>
      <c r="P8" s="12" t="s">
        <v>2</v>
      </c>
      <c r="Q8" s="12" t="s">
        <v>252</v>
      </c>
      <c r="R8" s="6" t="s">
        <v>166</v>
      </c>
      <c r="S8" s="6" t="s">
        <v>341</v>
      </c>
      <c r="T8" s="6" t="s">
        <v>342</v>
      </c>
      <c r="U8" s="6" t="s">
        <v>343</v>
      </c>
      <c r="V8" s="6" t="s">
        <v>218</v>
      </c>
    </row>
    <row r="9" spans="1:23" s="6" customFormat="1" x14ac:dyDescent="0.25">
      <c r="A9" s="6" t="s">
        <v>222</v>
      </c>
      <c r="B9" s="6" t="s">
        <v>223</v>
      </c>
      <c r="C9" s="6" t="s">
        <v>224</v>
      </c>
      <c r="D9" s="6" t="s">
        <v>229</v>
      </c>
      <c r="E9" s="7" t="s">
        <v>230</v>
      </c>
      <c r="F9" s="6" t="s">
        <v>151</v>
      </c>
      <c r="G9" s="6" t="s">
        <v>98</v>
      </c>
      <c r="H9" s="8">
        <v>41153</v>
      </c>
      <c r="I9" s="8">
        <v>41882</v>
      </c>
      <c r="J9" s="9">
        <f t="shared" si="0"/>
        <v>1295953</v>
      </c>
      <c r="K9" s="10">
        <v>836065</v>
      </c>
      <c r="L9" s="10">
        <v>243896</v>
      </c>
      <c r="M9" s="10">
        <v>215992</v>
      </c>
      <c r="N9" s="11">
        <f>1+(M9/(K9+L9))</f>
        <v>1.1999998148081272</v>
      </c>
      <c r="O9" s="11"/>
      <c r="P9" s="12" t="s">
        <v>2</v>
      </c>
      <c r="Q9" s="12" t="s">
        <v>100</v>
      </c>
      <c r="R9" s="6" t="s">
        <v>152</v>
      </c>
      <c r="S9" s="6" t="s">
        <v>227</v>
      </c>
      <c r="T9" s="13" t="s">
        <v>225</v>
      </c>
      <c r="U9" s="6" t="s">
        <v>168</v>
      </c>
      <c r="V9" s="13" t="s">
        <v>218</v>
      </c>
    </row>
    <row r="10" spans="1:23" s="13" customFormat="1" x14ac:dyDescent="0.25">
      <c r="A10" s="35" t="s">
        <v>260</v>
      </c>
      <c r="B10" s="35" t="s">
        <v>124</v>
      </c>
      <c r="C10" s="35" t="s">
        <v>187</v>
      </c>
      <c r="D10" s="35" t="s">
        <v>113</v>
      </c>
      <c r="E10" s="36" t="s">
        <v>71</v>
      </c>
      <c r="F10" s="35" t="s">
        <v>180</v>
      </c>
      <c r="G10" s="35" t="s">
        <v>244</v>
      </c>
      <c r="H10" s="37">
        <v>41275</v>
      </c>
      <c r="I10" s="37">
        <v>42369</v>
      </c>
      <c r="J10" s="38">
        <f t="shared" si="0"/>
        <v>1197660</v>
      </c>
      <c r="K10" s="39">
        <v>1088782</v>
      </c>
      <c r="L10" s="39"/>
      <c r="M10" s="39">
        <v>108878</v>
      </c>
      <c r="N10" s="40">
        <v>1.0999989959436123</v>
      </c>
      <c r="O10" s="40">
        <v>0.1</v>
      </c>
      <c r="P10" s="35" t="s">
        <v>2</v>
      </c>
      <c r="Q10" s="35" t="s">
        <v>101</v>
      </c>
      <c r="R10" s="35" t="s">
        <v>166</v>
      </c>
      <c r="S10" s="35" t="s">
        <v>142</v>
      </c>
      <c r="T10" s="41" t="s">
        <v>160</v>
      </c>
      <c r="U10" s="35" t="s">
        <v>171</v>
      </c>
      <c r="V10" s="35" t="s">
        <v>218</v>
      </c>
    </row>
    <row r="11" spans="1:23" s="6" customFormat="1" x14ac:dyDescent="0.25">
      <c r="A11" s="28" t="s">
        <v>117</v>
      </c>
      <c r="B11" s="28" t="s">
        <v>61</v>
      </c>
      <c r="C11" s="28" t="s">
        <v>90</v>
      </c>
      <c r="D11" s="28" t="s">
        <v>103</v>
      </c>
      <c r="E11" s="29" t="s">
        <v>77</v>
      </c>
      <c r="F11" s="28" t="s">
        <v>16</v>
      </c>
      <c r="G11" s="28" t="s">
        <v>119</v>
      </c>
      <c r="H11" s="30">
        <v>40664</v>
      </c>
      <c r="I11" s="30">
        <v>41639</v>
      </c>
      <c r="J11" s="42">
        <f t="shared" si="0"/>
        <v>1099700</v>
      </c>
      <c r="K11" s="32">
        <v>903678</v>
      </c>
      <c r="L11" s="32">
        <v>52582</v>
      </c>
      <c r="M11" s="32">
        <v>143440</v>
      </c>
      <c r="N11" s="33">
        <f t="shared" ref="N11:N23" si="1">1+(M11/(K11+L11))</f>
        <v>1.1500010457406982</v>
      </c>
      <c r="O11" s="33"/>
      <c r="P11" s="28" t="s">
        <v>2</v>
      </c>
      <c r="Q11" s="43" t="s">
        <v>11</v>
      </c>
      <c r="R11" s="28" t="s">
        <v>166</v>
      </c>
      <c r="S11" s="28" t="s">
        <v>137</v>
      </c>
      <c r="T11" s="28" t="s">
        <v>156</v>
      </c>
      <c r="U11" s="34" t="s">
        <v>169</v>
      </c>
      <c r="V11" s="13" t="s">
        <v>218</v>
      </c>
    </row>
    <row r="12" spans="1:23" s="20" customFormat="1" x14ac:dyDescent="0.25">
      <c r="A12" s="28" t="s">
        <v>324</v>
      </c>
      <c r="B12" s="28" t="s">
        <v>320</v>
      </c>
      <c r="C12" s="28" t="s">
        <v>86</v>
      </c>
      <c r="D12" s="28" t="s">
        <v>314</v>
      </c>
      <c r="E12" s="29" t="s">
        <v>72</v>
      </c>
      <c r="F12" s="28" t="s">
        <v>151</v>
      </c>
      <c r="G12" s="28" t="s">
        <v>98</v>
      </c>
      <c r="H12" s="30">
        <v>41275</v>
      </c>
      <c r="I12" s="30">
        <v>41639</v>
      </c>
      <c r="J12" s="42">
        <f t="shared" si="0"/>
        <v>864319</v>
      </c>
      <c r="K12" s="32">
        <v>670596</v>
      </c>
      <c r="L12" s="32"/>
      <c r="M12" s="32">
        <v>193723</v>
      </c>
      <c r="N12" s="33">
        <f t="shared" si="1"/>
        <v>1.2888818304910856</v>
      </c>
      <c r="O12" s="33"/>
      <c r="P12" s="43" t="s">
        <v>3</v>
      </c>
      <c r="Q12" s="43" t="s">
        <v>100</v>
      </c>
      <c r="R12" s="28" t="s">
        <v>152</v>
      </c>
      <c r="S12" s="28" t="s">
        <v>136</v>
      </c>
      <c r="T12" s="28" t="s">
        <v>225</v>
      </c>
      <c r="U12" s="34" t="s">
        <v>168</v>
      </c>
      <c r="V12" s="13" t="s">
        <v>218</v>
      </c>
    </row>
    <row r="13" spans="1:23" s="20" customFormat="1" x14ac:dyDescent="0.25">
      <c r="A13" s="34" t="s">
        <v>321</v>
      </c>
      <c r="B13" s="34" t="s">
        <v>68</v>
      </c>
      <c r="C13" s="34" t="s">
        <v>86</v>
      </c>
      <c r="D13" s="34" t="s">
        <v>120</v>
      </c>
      <c r="E13" s="44" t="s">
        <v>72</v>
      </c>
      <c r="F13" s="34" t="s">
        <v>18</v>
      </c>
      <c r="G13" s="34" t="s">
        <v>98</v>
      </c>
      <c r="H13" s="45">
        <v>41275</v>
      </c>
      <c r="I13" s="45">
        <v>41639</v>
      </c>
      <c r="J13" s="46">
        <f t="shared" si="0"/>
        <v>807710</v>
      </c>
      <c r="K13" s="26">
        <v>636647</v>
      </c>
      <c r="L13" s="26"/>
      <c r="M13" s="26">
        <v>171063</v>
      </c>
      <c r="N13" s="47">
        <f t="shared" si="1"/>
        <v>1.268693640274752</v>
      </c>
      <c r="O13" s="47"/>
      <c r="P13" s="34" t="s">
        <v>3</v>
      </c>
      <c r="Q13" s="34" t="s">
        <v>100</v>
      </c>
      <c r="R13" s="34" t="s">
        <v>12</v>
      </c>
      <c r="S13" s="34" t="s">
        <v>139</v>
      </c>
      <c r="T13" s="28" t="s">
        <v>157</v>
      </c>
      <c r="U13" s="34" t="s">
        <v>254</v>
      </c>
      <c r="V13" s="6" t="s">
        <v>218</v>
      </c>
    </row>
    <row r="14" spans="1:23" s="13" customFormat="1" x14ac:dyDescent="0.25">
      <c r="A14" s="41" t="s">
        <v>258</v>
      </c>
      <c r="B14" s="41" t="s">
        <v>126</v>
      </c>
      <c r="C14" s="41" t="s">
        <v>187</v>
      </c>
      <c r="D14" s="41" t="s">
        <v>113</v>
      </c>
      <c r="E14" s="48" t="s">
        <v>71</v>
      </c>
      <c r="F14" s="41" t="s">
        <v>180</v>
      </c>
      <c r="G14" s="41" t="s">
        <v>235</v>
      </c>
      <c r="H14" s="49">
        <v>41183</v>
      </c>
      <c r="I14" s="49">
        <v>41547</v>
      </c>
      <c r="J14" s="50">
        <f t="shared" si="0"/>
        <v>619455</v>
      </c>
      <c r="K14" s="51">
        <v>531327</v>
      </c>
      <c r="L14" s="51">
        <v>58628</v>
      </c>
      <c r="M14" s="51">
        <v>29500</v>
      </c>
      <c r="N14" s="52">
        <f t="shared" si="1"/>
        <v>1.0500038138502088</v>
      </c>
      <c r="O14" s="52">
        <v>0.05</v>
      </c>
      <c r="P14" s="41" t="s">
        <v>2</v>
      </c>
      <c r="Q14" s="53" t="s">
        <v>101</v>
      </c>
      <c r="R14" s="41" t="s">
        <v>166</v>
      </c>
      <c r="S14" s="41" t="s">
        <v>135</v>
      </c>
      <c r="T14" s="41" t="s">
        <v>160</v>
      </c>
      <c r="U14" s="35" t="s">
        <v>170</v>
      </c>
      <c r="V14" s="41" t="s">
        <v>218</v>
      </c>
    </row>
    <row r="15" spans="1:23" s="13" customFormat="1" x14ac:dyDescent="0.25">
      <c r="A15" s="13" t="s">
        <v>281</v>
      </c>
      <c r="B15" s="13" t="s">
        <v>54</v>
      </c>
      <c r="C15" s="13" t="s">
        <v>89</v>
      </c>
      <c r="D15" s="13" t="s">
        <v>111</v>
      </c>
      <c r="E15" s="14" t="s">
        <v>74</v>
      </c>
      <c r="F15" s="13" t="s">
        <v>16</v>
      </c>
      <c r="G15" s="13" t="s">
        <v>63</v>
      </c>
      <c r="H15" s="15">
        <v>41244</v>
      </c>
      <c r="I15" s="15">
        <v>41973</v>
      </c>
      <c r="J15" s="16">
        <f t="shared" si="0"/>
        <v>500175</v>
      </c>
      <c r="K15" s="17">
        <v>428935</v>
      </c>
      <c r="L15" s="17">
        <v>6000</v>
      </c>
      <c r="M15" s="17">
        <v>65240</v>
      </c>
      <c r="N15" s="18">
        <f t="shared" si="1"/>
        <v>1.1499994252014669</v>
      </c>
      <c r="O15" s="18"/>
      <c r="P15" s="13" t="s">
        <v>2</v>
      </c>
      <c r="Q15" s="13" t="s">
        <v>100</v>
      </c>
      <c r="R15" s="13" t="s">
        <v>10</v>
      </c>
      <c r="S15" s="13" t="s">
        <v>134</v>
      </c>
      <c r="T15" s="13" t="s">
        <v>159</v>
      </c>
      <c r="U15" s="6" t="s">
        <v>162</v>
      </c>
      <c r="V15" s="13" t="s">
        <v>218</v>
      </c>
    </row>
    <row r="16" spans="1:23" s="13" customFormat="1" x14ac:dyDescent="0.25">
      <c r="A16" s="13" t="s">
        <v>267</v>
      </c>
      <c r="B16" s="13" t="s">
        <v>268</v>
      </c>
      <c r="C16" s="13" t="s">
        <v>89</v>
      </c>
      <c r="D16" s="13" t="s">
        <v>269</v>
      </c>
      <c r="E16" s="14" t="s">
        <v>74</v>
      </c>
      <c r="F16" s="13" t="s">
        <v>270</v>
      </c>
      <c r="G16" s="13" t="s">
        <v>270</v>
      </c>
      <c r="H16" s="15">
        <v>41183</v>
      </c>
      <c r="I16" s="15">
        <v>41912</v>
      </c>
      <c r="J16" s="16">
        <v>500000</v>
      </c>
      <c r="K16" s="32">
        <v>500000</v>
      </c>
      <c r="L16" s="32"/>
      <c r="M16" s="17"/>
      <c r="N16" s="18">
        <f t="shared" si="1"/>
        <v>1</v>
      </c>
      <c r="O16" s="18"/>
      <c r="P16" s="19" t="s">
        <v>2</v>
      </c>
      <c r="Q16" s="19" t="s">
        <v>102</v>
      </c>
      <c r="R16" s="13" t="s">
        <v>102</v>
      </c>
      <c r="S16" s="13" t="s">
        <v>271</v>
      </c>
      <c r="T16" s="13" t="s">
        <v>272</v>
      </c>
      <c r="U16" s="6" t="s">
        <v>272</v>
      </c>
      <c r="V16" s="13" t="s">
        <v>218</v>
      </c>
      <c r="W16" s="41"/>
    </row>
    <row r="17" spans="1:22" s="6" customFormat="1" x14ac:dyDescent="0.25">
      <c r="A17" s="6" t="s">
        <v>310</v>
      </c>
      <c r="B17" s="6" t="s">
        <v>288</v>
      </c>
      <c r="C17" s="6" t="s">
        <v>283</v>
      </c>
      <c r="D17" s="6" t="s">
        <v>284</v>
      </c>
      <c r="E17" s="7" t="s">
        <v>285</v>
      </c>
      <c r="F17" s="6" t="s">
        <v>201</v>
      </c>
      <c r="G17" s="6" t="s">
        <v>273</v>
      </c>
      <c r="H17" s="8">
        <v>41257</v>
      </c>
      <c r="I17" s="8">
        <v>41986</v>
      </c>
      <c r="J17" s="9">
        <f t="shared" ref="J17:J23" si="2">SUM(K17:M17)</f>
        <v>499999</v>
      </c>
      <c r="K17" s="26">
        <v>444999</v>
      </c>
      <c r="L17" s="26"/>
      <c r="M17" s="10">
        <v>55000</v>
      </c>
      <c r="N17" s="11">
        <f t="shared" si="1"/>
        <v>1.1235957833613108</v>
      </c>
      <c r="O17" s="11"/>
      <c r="P17" s="12" t="s">
        <v>2</v>
      </c>
      <c r="Q17" s="12" t="s">
        <v>181</v>
      </c>
      <c r="R17" s="6" t="s">
        <v>166</v>
      </c>
      <c r="S17" s="6" t="s">
        <v>327</v>
      </c>
      <c r="T17" s="6" t="s">
        <v>286</v>
      </c>
      <c r="U17" s="6" t="s">
        <v>287</v>
      </c>
      <c r="V17" s="6" t="s">
        <v>218</v>
      </c>
    </row>
    <row r="18" spans="1:22" s="6" customFormat="1" x14ac:dyDescent="0.25">
      <c r="A18" s="28" t="s">
        <v>323</v>
      </c>
      <c r="B18" s="28" t="s">
        <v>313</v>
      </c>
      <c r="C18" s="28" t="s">
        <v>86</v>
      </c>
      <c r="D18" s="28" t="s">
        <v>314</v>
      </c>
      <c r="E18" s="29" t="s">
        <v>72</v>
      </c>
      <c r="F18" s="28" t="s">
        <v>151</v>
      </c>
      <c r="G18" s="28" t="s">
        <v>98</v>
      </c>
      <c r="H18" s="30">
        <v>41275</v>
      </c>
      <c r="I18" s="30">
        <v>41639</v>
      </c>
      <c r="J18" s="42">
        <f t="shared" si="2"/>
        <v>460204</v>
      </c>
      <c r="K18" s="32">
        <v>158929</v>
      </c>
      <c r="L18" s="32">
        <v>232967</v>
      </c>
      <c r="M18" s="32">
        <v>68308</v>
      </c>
      <c r="N18" s="33">
        <f t="shared" si="1"/>
        <v>1.1743013452548636</v>
      </c>
      <c r="O18" s="33"/>
      <c r="P18" s="43" t="s">
        <v>3</v>
      </c>
      <c r="Q18" s="43" t="s">
        <v>100</v>
      </c>
      <c r="R18" s="28" t="s">
        <v>152</v>
      </c>
      <c r="S18" s="28" t="s">
        <v>315</v>
      </c>
      <c r="T18" s="28" t="s">
        <v>225</v>
      </c>
      <c r="U18" s="34" t="s">
        <v>168</v>
      </c>
      <c r="V18" s="13" t="s">
        <v>218</v>
      </c>
    </row>
    <row r="19" spans="1:22" s="13" customFormat="1" x14ac:dyDescent="0.25">
      <c r="A19" s="13" t="s">
        <v>312</v>
      </c>
      <c r="B19" s="13" t="s">
        <v>316</v>
      </c>
      <c r="C19" s="13" t="s">
        <v>90</v>
      </c>
      <c r="D19" s="13" t="s">
        <v>296</v>
      </c>
      <c r="E19" s="14" t="s">
        <v>77</v>
      </c>
      <c r="F19" s="13" t="s">
        <v>180</v>
      </c>
      <c r="G19" s="13" t="s">
        <v>235</v>
      </c>
      <c r="H19" s="15">
        <v>41281</v>
      </c>
      <c r="I19" s="15">
        <v>42035</v>
      </c>
      <c r="J19" s="16">
        <f t="shared" si="2"/>
        <v>314999</v>
      </c>
      <c r="K19" s="32">
        <v>200869</v>
      </c>
      <c r="L19" s="32">
        <v>75000</v>
      </c>
      <c r="M19" s="17">
        <v>39130</v>
      </c>
      <c r="N19" s="18">
        <f t="shared" si="1"/>
        <v>1.1418426862025091</v>
      </c>
      <c r="O19" s="18"/>
      <c r="P19" s="19" t="s">
        <v>2</v>
      </c>
      <c r="Q19" s="19" t="s">
        <v>181</v>
      </c>
      <c r="R19" s="13" t="s">
        <v>166</v>
      </c>
      <c r="S19" s="13" t="s">
        <v>317</v>
      </c>
      <c r="T19" s="13" t="s">
        <v>318</v>
      </c>
      <c r="U19" s="6" t="s">
        <v>319</v>
      </c>
      <c r="V19" s="13" t="s">
        <v>218</v>
      </c>
    </row>
    <row r="20" spans="1:22" s="13" customFormat="1" x14ac:dyDescent="0.25">
      <c r="A20" s="13" t="s">
        <v>20</v>
      </c>
      <c r="B20" s="13" t="s">
        <v>128</v>
      </c>
      <c r="C20" s="13" t="s">
        <v>91</v>
      </c>
      <c r="D20" s="13" t="s">
        <v>121</v>
      </c>
      <c r="E20" s="14" t="s">
        <v>78</v>
      </c>
      <c r="F20" s="13" t="s">
        <v>16</v>
      </c>
      <c r="G20" s="13" t="s">
        <v>21</v>
      </c>
      <c r="H20" s="15">
        <v>40969</v>
      </c>
      <c r="I20" s="54">
        <v>42794</v>
      </c>
      <c r="J20" s="16">
        <f t="shared" si="2"/>
        <v>200862</v>
      </c>
      <c r="K20" s="17">
        <v>109699</v>
      </c>
      <c r="L20" s="17">
        <v>55000</v>
      </c>
      <c r="M20" s="17">
        <v>36163</v>
      </c>
      <c r="N20" s="18">
        <f t="shared" si="1"/>
        <v>1.2195702463281501</v>
      </c>
      <c r="O20" s="18"/>
      <c r="P20" s="19" t="s">
        <v>3</v>
      </c>
      <c r="Q20" s="19" t="s">
        <v>11</v>
      </c>
      <c r="R20" s="19" t="s">
        <v>10</v>
      </c>
      <c r="S20" s="13" t="s">
        <v>143</v>
      </c>
      <c r="T20" s="13" t="s">
        <v>159</v>
      </c>
      <c r="U20" s="6"/>
      <c r="V20" s="13" t="s">
        <v>218</v>
      </c>
    </row>
    <row r="21" spans="1:22" s="6" customFormat="1" x14ac:dyDescent="0.25">
      <c r="A21" s="13" t="s">
        <v>354</v>
      </c>
      <c r="B21" s="13" t="s">
        <v>355</v>
      </c>
      <c r="C21" s="13" t="s">
        <v>356</v>
      </c>
      <c r="D21" s="13" t="s">
        <v>361</v>
      </c>
      <c r="E21" s="14" t="s">
        <v>362</v>
      </c>
      <c r="F21" s="13" t="s">
        <v>151</v>
      </c>
      <c r="G21" s="13" t="s">
        <v>359</v>
      </c>
      <c r="H21" s="15">
        <v>41487</v>
      </c>
      <c r="I21" s="15">
        <v>41671</v>
      </c>
      <c r="J21" s="16">
        <f t="shared" si="2"/>
        <v>174161</v>
      </c>
      <c r="K21" s="17">
        <v>131501</v>
      </c>
      <c r="L21" s="17">
        <v>19943</v>
      </c>
      <c r="M21" s="17">
        <v>22717</v>
      </c>
      <c r="N21" s="18">
        <f t="shared" si="1"/>
        <v>1.1500026412403264</v>
      </c>
      <c r="O21" s="11"/>
      <c r="P21" s="19" t="s">
        <v>3</v>
      </c>
      <c r="Q21" s="19" t="s">
        <v>100</v>
      </c>
      <c r="R21" s="13" t="s">
        <v>166</v>
      </c>
      <c r="S21" s="13" t="s">
        <v>360</v>
      </c>
      <c r="T21" s="13" t="s">
        <v>358</v>
      </c>
      <c r="U21" s="6" t="s">
        <v>357</v>
      </c>
      <c r="V21" s="13" t="s">
        <v>218</v>
      </c>
    </row>
    <row r="22" spans="1:22" s="6" customFormat="1" x14ac:dyDescent="0.25">
      <c r="A22" s="6" t="s">
        <v>295</v>
      </c>
      <c r="B22" s="6" t="s">
        <v>335</v>
      </c>
      <c r="C22" s="6" t="s">
        <v>90</v>
      </c>
      <c r="D22" s="6" t="s">
        <v>296</v>
      </c>
      <c r="E22" s="7" t="s">
        <v>77</v>
      </c>
      <c r="F22" s="6" t="s">
        <v>180</v>
      </c>
      <c r="G22" s="6" t="s">
        <v>245</v>
      </c>
      <c r="H22" s="8">
        <v>41255</v>
      </c>
      <c r="I22" s="8">
        <v>41912</v>
      </c>
      <c r="J22" s="9">
        <f t="shared" si="2"/>
        <v>150001</v>
      </c>
      <c r="K22" s="26">
        <v>100822</v>
      </c>
      <c r="L22" s="26">
        <v>25900</v>
      </c>
      <c r="M22" s="10">
        <v>23279</v>
      </c>
      <c r="N22" s="11">
        <f t="shared" si="1"/>
        <v>1.1837013304714257</v>
      </c>
      <c r="O22" s="11"/>
      <c r="P22" s="12" t="s">
        <v>2</v>
      </c>
      <c r="Q22" s="12" t="s">
        <v>181</v>
      </c>
      <c r="R22" s="6" t="s">
        <v>166</v>
      </c>
      <c r="S22" s="6" t="s">
        <v>297</v>
      </c>
      <c r="T22" s="6" t="s">
        <v>334</v>
      </c>
      <c r="U22" s="6" t="s">
        <v>156</v>
      </c>
      <c r="V22" s="6" t="s">
        <v>218</v>
      </c>
    </row>
    <row r="23" spans="1:22" s="6" customFormat="1" x14ac:dyDescent="0.25">
      <c r="A23" s="34" t="s">
        <v>282</v>
      </c>
      <c r="B23" s="34" t="s">
        <v>298</v>
      </c>
      <c r="C23" s="34" t="s">
        <v>299</v>
      </c>
      <c r="D23" s="34" t="s">
        <v>300</v>
      </c>
      <c r="E23" s="44" t="s">
        <v>301</v>
      </c>
      <c r="F23" s="34" t="s">
        <v>151</v>
      </c>
      <c r="G23" s="34" t="s">
        <v>98</v>
      </c>
      <c r="H23" s="45">
        <v>41261</v>
      </c>
      <c r="I23" s="45">
        <v>41578</v>
      </c>
      <c r="J23" s="46">
        <f t="shared" si="2"/>
        <v>150000</v>
      </c>
      <c r="K23" s="26">
        <v>120000</v>
      </c>
      <c r="L23" s="26"/>
      <c r="M23" s="26">
        <v>30000</v>
      </c>
      <c r="N23" s="47">
        <f t="shared" si="1"/>
        <v>1.25</v>
      </c>
      <c r="O23" s="47"/>
      <c r="P23" s="55" t="s">
        <v>3</v>
      </c>
      <c r="Q23" s="55" t="s">
        <v>181</v>
      </c>
      <c r="R23" s="34" t="s">
        <v>166</v>
      </c>
      <c r="S23" s="34" t="s">
        <v>302</v>
      </c>
      <c r="T23" s="34" t="s">
        <v>225</v>
      </c>
      <c r="U23" s="34" t="s">
        <v>168</v>
      </c>
      <c r="V23" s="6" t="s">
        <v>218</v>
      </c>
    </row>
    <row r="24" spans="1:22" s="6" customFormat="1" x14ac:dyDescent="0.25">
      <c r="A24" s="6" t="s">
        <v>363</v>
      </c>
      <c r="B24" s="6" t="s">
        <v>364</v>
      </c>
      <c r="C24" s="6" t="s">
        <v>365</v>
      </c>
      <c r="D24" s="6" t="s">
        <v>366</v>
      </c>
      <c r="E24" s="7" t="s">
        <v>367</v>
      </c>
      <c r="F24" s="6" t="s">
        <v>151</v>
      </c>
      <c r="G24" s="6" t="s">
        <v>359</v>
      </c>
      <c r="H24" s="8">
        <v>41532</v>
      </c>
      <c r="I24" s="8">
        <v>41886</v>
      </c>
      <c r="J24" s="9">
        <v>100000</v>
      </c>
      <c r="K24" s="26"/>
      <c r="L24" s="26"/>
      <c r="M24" s="10"/>
      <c r="N24" s="11"/>
      <c r="O24" s="11"/>
      <c r="P24" s="12" t="s">
        <v>2</v>
      </c>
      <c r="Q24" s="12" t="s">
        <v>181</v>
      </c>
      <c r="R24" s="6" t="s">
        <v>166</v>
      </c>
      <c r="S24" s="6" t="s">
        <v>368</v>
      </c>
      <c r="T24" s="6" t="s">
        <v>358</v>
      </c>
      <c r="U24" s="6" t="s">
        <v>357</v>
      </c>
      <c r="V24" s="6" t="s">
        <v>218</v>
      </c>
    </row>
    <row r="25" spans="1:22" s="6" customFormat="1" x14ac:dyDescent="0.25">
      <c r="A25" s="6" t="s">
        <v>330</v>
      </c>
      <c r="B25" s="6" t="s">
        <v>331</v>
      </c>
      <c r="C25" s="6" t="s">
        <v>332</v>
      </c>
      <c r="D25" s="6" t="s">
        <v>110</v>
      </c>
      <c r="E25" s="7" t="s">
        <v>82</v>
      </c>
      <c r="F25" s="6" t="s">
        <v>180</v>
      </c>
      <c r="G25" s="6" t="s">
        <v>245</v>
      </c>
      <c r="H25" s="8">
        <v>41334</v>
      </c>
      <c r="I25" s="8">
        <v>41698</v>
      </c>
      <c r="J25" s="9">
        <f>SUM(K25:M25)</f>
        <v>89000</v>
      </c>
      <c r="K25" s="26">
        <v>75061</v>
      </c>
      <c r="L25" s="26"/>
      <c r="M25" s="10">
        <v>13939</v>
      </c>
      <c r="N25" s="11">
        <f>1+(M25/(K25+L25))</f>
        <v>1.1857022954663541</v>
      </c>
      <c r="O25" s="11"/>
      <c r="P25" s="12" t="s">
        <v>3</v>
      </c>
      <c r="Q25" s="12" t="s">
        <v>252</v>
      </c>
      <c r="R25" s="6" t="s">
        <v>166</v>
      </c>
      <c r="S25" s="6" t="s">
        <v>333</v>
      </c>
      <c r="T25" s="6" t="s">
        <v>334</v>
      </c>
      <c r="U25" s="6" t="s">
        <v>156</v>
      </c>
    </row>
    <row r="26" spans="1:22" s="6" customFormat="1" x14ac:dyDescent="0.25">
      <c r="A26" s="6" t="s">
        <v>328</v>
      </c>
      <c r="B26" s="6" t="s">
        <v>329</v>
      </c>
      <c r="C26" s="6" t="s">
        <v>90</v>
      </c>
      <c r="D26" s="6" t="s">
        <v>296</v>
      </c>
      <c r="E26" s="7" t="s">
        <v>77</v>
      </c>
      <c r="F26" s="6" t="s">
        <v>180</v>
      </c>
      <c r="G26" s="6" t="s">
        <v>245</v>
      </c>
      <c r="H26" s="8">
        <v>41323</v>
      </c>
      <c r="I26" s="8">
        <v>41578</v>
      </c>
      <c r="J26" s="9">
        <f>SUM(K26:M26)</f>
        <v>70000</v>
      </c>
      <c r="K26" s="26">
        <v>18737</v>
      </c>
      <c r="L26" s="26">
        <v>40400</v>
      </c>
      <c r="M26" s="10">
        <v>10863</v>
      </c>
      <c r="N26" s="11">
        <f>1+(M26/(K26+L26))</f>
        <v>1.183692104773661</v>
      </c>
      <c r="O26" s="11"/>
      <c r="P26" s="12" t="s">
        <v>2</v>
      </c>
      <c r="Q26" s="12" t="s">
        <v>181</v>
      </c>
      <c r="R26" s="6" t="s">
        <v>166</v>
      </c>
      <c r="S26" s="6" t="s">
        <v>344</v>
      </c>
      <c r="T26" s="6" t="s">
        <v>334</v>
      </c>
      <c r="U26" s="6" t="s">
        <v>156</v>
      </c>
      <c r="V26" s="6" t="s">
        <v>218</v>
      </c>
    </row>
    <row r="27" spans="1:22" s="1" customFormat="1" x14ac:dyDescent="0.25">
      <c r="A27" s="6" t="s">
        <v>369</v>
      </c>
      <c r="B27" s="6" t="s">
        <v>371</v>
      </c>
      <c r="C27" s="6" t="s">
        <v>372</v>
      </c>
      <c r="D27" s="6" t="s">
        <v>373</v>
      </c>
      <c r="E27" s="7"/>
      <c r="F27" s="6" t="s">
        <v>180</v>
      </c>
      <c r="G27" s="6" t="s">
        <v>370</v>
      </c>
      <c r="H27" s="8">
        <v>41531</v>
      </c>
      <c r="I27" s="8">
        <v>41623</v>
      </c>
      <c r="J27" s="9">
        <f>SUM(K27:M27)</f>
        <v>35499</v>
      </c>
      <c r="K27" s="26">
        <v>22174</v>
      </c>
      <c r="L27" s="26"/>
      <c r="M27" s="10">
        <v>13325</v>
      </c>
      <c r="N27" s="11">
        <f>1+(M27/(K27+L27))</f>
        <v>1.6009290159646432</v>
      </c>
      <c r="O27" s="11"/>
      <c r="P27" s="12" t="s">
        <v>2</v>
      </c>
      <c r="Q27" s="12" t="s">
        <v>100</v>
      </c>
      <c r="R27" s="6" t="s">
        <v>166</v>
      </c>
      <c r="S27" s="6" t="s">
        <v>374</v>
      </c>
      <c r="T27" s="6" t="s">
        <v>159</v>
      </c>
      <c r="U27" s="6" t="s">
        <v>159</v>
      </c>
      <c r="V27" s="6" t="s">
        <v>218</v>
      </c>
    </row>
    <row r="28" spans="1:22" x14ac:dyDescent="0.25">
      <c r="A28" s="41"/>
      <c r="B28" s="41"/>
      <c r="C28" s="41"/>
      <c r="D28" s="41"/>
      <c r="F28" s="41"/>
      <c r="G28" s="41"/>
      <c r="H28" s="49"/>
      <c r="J28" s="57">
        <f>SUM(J2:J27)</f>
        <v>29563364</v>
      </c>
      <c r="K28" s="58">
        <f>SUM(J2:J7)</f>
        <v>18677840</v>
      </c>
      <c r="L28" s="58"/>
      <c r="M28" s="58"/>
      <c r="N28" s="59"/>
      <c r="O28" s="59"/>
      <c r="P28" s="53"/>
      <c r="Q28" s="53"/>
      <c r="S28" s="41"/>
      <c r="T28" s="41"/>
      <c r="U28" s="35"/>
      <c r="V28" s="41"/>
    </row>
    <row r="29" spans="1:22" x14ac:dyDescent="0.25">
      <c r="I29" s="2" t="s">
        <v>346</v>
      </c>
      <c r="J29" s="3">
        <v>26969922</v>
      </c>
    </row>
    <row r="30" spans="1:22" x14ac:dyDescent="0.25">
      <c r="I30" s="2" t="s">
        <v>347</v>
      </c>
      <c r="J30" s="4">
        <v>0.87780000000000002</v>
      </c>
    </row>
    <row r="31" spans="1:22" x14ac:dyDescent="0.25">
      <c r="I31" s="2" t="s">
        <v>348</v>
      </c>
      <c r="J31" s="2">
        <v>28188820</v>
      </c>
    </row>
    <row r="33" spans="9:9" x14ac:dyDescent="0.25">
      <c r="I33" s="3">
        <f>SUM(J8:J11)</f>
        <v>5349140</v>
      </c>
    </row>
  </sheetData>
  <dataValidations count="2">
    <dataValidation type="list" allowBlank="1" showInputMessage="1" showErrorMessage="1" sqref="V16">
      <formula1>#REF!</formula1>
    </dataValidation>
    <dataValidation type="list" allowBlank="1" showInputMessage="1" showErrorMessage="1" sqref="P2:P27">
      <formula1>"YES,NO"</formula1>
    </dataValidation>
  </dataValidations>
  <hyperlinks>
    <hyperlink ref="E7" r:id="rId1"/>
    <hyperlink ref="E13" r:id="rId2"/>
    <hyperlink ref="E2" r:id="rId3"/>
    <hyperlink ref="E15" r:id="rId4"/>
    <hyperlink ref="E20" r:id="rId5"/>
    <hyperlink ref="E4" r:id="rId6" display="www.dk/en/danida-en"/>
    <hyperlink ref="E9" r:id="rId7"/>
    <hyperlink ref="E17" r:id="rId8"/>
    <hyperlink ref="E23" r:id="rId9"/>
    <hyperlink ref="E10" r:id="rId10"/>
    <hyperlink ref="E25" r:id="rId11"/>
    <hyperlink ref="E8" r:id="rId12"/>
  </hyperlinks>
  <pageMargins left="0.7" right="0.7" top="0.75" bottom="0.75" header="0.3" footer="0.3"/>
  <pageSetup orientation="portrait" horizontalDpi="1200" verticalDpi="1200" r:id="rId1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AC59"/>
  <sheetViews>
    <sheetView topLeftCell="C27" zoomScaleNormal="80" zoomScalePageLayoutView="80" workbookViewId="0">
      <selection activeCell="C27" sqref="A1:XFD1048576"/>
    </sheetView>
  </sheetViews>
  <sheetFormatPr defaultColWidth="8.85546875" defaultRowHeight="15.75" x14ac:dyDescent="0.25"/>
  <cols>
    <col min="1" max="1" width="13.140625" style="41" customWidth="1"/>
    <col min="2" max="2" width="36.42578125" style="41" customWidth="1"/>
    <col min="3" max="3" width="26.7109375" style="41" customWidth="1"/>
    <col min="4" max="4" width="22" style="41" customWidth="1"/>
    <col min="5" max="5" width="20.42578125" style="41" customWidth="1"/>
    <col min="6" max="6" width="15.140625" style="41" customWidth="1"/>
    <col min="7" max="7" width="18" style="41" customWidth="1"/>
    <col min="8" max="8" width="16.140625" style="41" customWidth="1"/>
    <col min="9" max="9" width="16.28515625" style="41" customWidth="1"/>
    <col min="10" max="10" width="25.28515625" style="41" customWidth="1"/>
    <col min="11" max="11" width="33.28515625" style="41" customWidth="1"/>
    <col min="12" max="12" width="21.5703125" style="41" customWidth="1"/>
    <col min="13" max="13" width="33" style="41" customWidth="1"/>
    <col min="14" max="14" width="20" style="41" customWidth="1"/>
    <col min="15" max="15" width="25.7109375" style="41" customWidth="1"/>
    <col min="16" max="16" width="23.42578125" style="41" customWidth="1"/>
    <col min="17" max="17" width="28.28515625" style="41" customWidth="1"/>
    <col min="18" max="18" width="42.140625" style="41" customWidth="1"/>
    <col min="19" max="19" width="46.140625" style="41" customWidth="1"/>
    <col min="20" max="20" width="42.140625" style="41" customWidth="1"/>
    <col min="21" max="21" width="27.7109375" style="41" customWidth="1"/>
    <col min="22" max="22" width="23.28515625" style="41" customWidth="1"/>
    <col min="23" max="16384" width="8.85546875" style="41"/>
  </cols>
  <sheetData>
    <row r="1" spans="1:29" s="91" customFormat="1" ht="37.5" x14ac:dyDescent="0.3">
      <c r="A1" s="87" t="s">
        <v>123</v>
      </c>
      <c r="B1" s="87" t="s">
        <v>33</v>
      </c>
      <c r="C1" s="87" t="s">
        <v>34</v>
      </c>
      <c r="D1" s="87" t="s">
        <v>65</v>
      </c>
      <c r="E1" s="87" t="s">
        <v>64</v>
      </c>
      <c r="F1" s="87" t="s">
        <v>35</v>
      </c>
      <c r="G1" s="88" t="s">
        <v>36</v>
      </c>
      <c r="H1" s="89" t="s">
        <v>37</v>
      </c>
      <c r="I1" s="89" t="s">
        <v>38</v>
      </c>
      <c r="J1" s="87" t="s">
        <v>39</v>
      </c>
      <c r="K1" s="87" t="s">
        <v>5</v>
      </c>
      <c r="L1" s="87" t="s">
        <v>6</v>
      </c>
      <c r="M1" s="87" t="s">
        <v>7</v>
      </c>
      <c r="N1" s="87" t="s">
        <v>8</v>
      </c>
      <c r="O1" s="87" t="s">
        <v>40</v>
      </c>
      <c r="P1" s="87" t="s">
        <v>41</v>
      </c>
      <c r="Q1" s="87" t="s">
        <v>42</v>
      </c>
      <c r="R1" s="90" t="s">
        <v>43</v>
      </c>
      <c r="S1" s="90" t="s">
        <v>172</v>
      </c>
      <c r="T1" s="90" t="s">
        <v>155</v>
      </c>
      <c r="U1" s="87" t="s">
        <v>195</v>
      </c>
      <c r="V1" s="87" t="s">
        <v>196</v>
      </c>
    </row>
    <row r="2" spans="1:29" x14ac:dyDescent="0.25">
      <c r="A2" s="92" t="s">
        <v>0</v>
      </c>
      <c r="B2" s="92" t="s">
        <v>1</v>
      </c>
      <c r="C2" s="92" t="s">
        <v>186</v>
      </c>
      <c r="D2" s="92" t="s">
        <v>122</v>
      </c>
      <c r="E2" s="93" t="s">
        <v>75</v>
      </c>
      <c r="F2" s="92" t="s">
        <v>18</v>
      </c>
      <c r="G2" s="92" t="s">
        <v>58</v>
      </c>
      <c r="H2" s="94">
        <v>40706</v>
      </c>
      <c r="I2" s="94">
        <v>40877</v>
      </c>
      <c r="J2" s="95">
        <f t="shared" ref="J2:J9" si="0">SUM(K2:M2)</f>
        <v>271512</v>
      </c>
      <c r="K2" s="96">
        <v>150244</v>
      </c>
      <c r="L2" s="96"/>
      <c r="M2" s="96">
        <f>22537+98731</f>
        <v>121268</v>
      </c>
      <c r="N2" s="52">
        <f t="shared" ref="N2:N9" si="1">1+(M2/(K2+L2))</f>
        <v>1.8071403849737759</v>
      </c>
      <c r="O2" s="92" t="s">
        <v>2</v>
      </c>
      <c r="P2" s="92" t="s">
        <v>11</v>
      </c>
      <c r="Q2" s="92" t="s">
        <v>10</v>
      </c>
      <c r="R2" s="41" t="s">
        <v>141</v>
      </c>
      <c r="S2" s="41" t="s">
        <v>243</v>
      </c>
      <c r="T2" s="35" t="s">
        <v>163</v>
      </c>
      <c r="U2" s="41" t="s">
        <v>192</v>
      </c>
      <c r="V2" s="97"/>
    </row>
    <row r="3" spans="1:29" s="13" customFormat="1" x14ac:dyDescent="0.25">
      <c r="A3" s="28" t="s">
        <v>118</v>
      </c>
      <c r="B3" s="28" t="s">
        <v>61</v>
      </c>
      <c r="C3" s="28" t="s">
        <v>87</v>
      </c>
      <c r="D3" s="28" t="s">
        <v>104</v>
      </c>
      <c r="E3" s="98" t="s">
        <v>76</v>
      </c>
      <c r="F3" s="28" t="s">
        <v>180</v>
      </c>
      <c r="G3" s="28" t="s">
        <v>52</v>
      </c>
      <c r="H3" s="30">
        <v>40664</v>
      </c>
      <c r="I3" s="30">
        <v>41274</v>
      </c>
      <c r="J3" s="42">
        <f t="shared" si="0"/>
        <v>400255</v>
      </c>
      <c r="K3" s="32">
        <v>334291</v>
      </c>
      <c r="L3" s="32">
        <v>29577</v>
      </c>
      <c r="M3" s="32">
        <v>36387</v>
      </c>
      <c r="N3" s="33">
        <f t="shared" si="1"/>
        <v>1.100000549649873</v>
      </c>
      <c r="O3" s="28" t="s">
        <v>2</v>
      </c>
      <c r="P3" s="43" t="s">
        <v>11</v>
      </c>
      <c r="Q3" s="28" t="s">
        <v>10</v>
      </c>
      <c r="R3" s="28" t="s">
        <v>137</v>
      </c>
      <c r="S3" s="28" t="s">
        <v>156</v>
      </c>
      <c r="T3" s="34" t="s">
        <v>169</v>
      </c>
      <c r="U3" s="13" t="s">
        <v>218</v>
      </c>
    </row>
    <row r="4" spans="1:29" s="35" customFormat="1" x14ac:dyDescent="0.25">
      <c r="A4" s="92" t="s">
        <v>32</v>
      </c>
      <c r="B4" s="92" t="s">
        <v>99</v>
      </c>
      <c r="C4" s="92" t="s">
        <v>96</v>
      </c>
      <c r="D4" s="92" t="s">
        <v>105</v>
      </c>
      <c r="E4" s="93" t="s">
        <v>83</v>
      </c>
      <c r="F4" s="92" t="s">
        <v>18</v>
      </c>
      <c r="G4" s="92" t="s">
        <v>98</v>
      </c>
      <c r="H4" s="94">
        <v>40744</v>
      </c>
      <c r="I4" s="94">
        <v>40862</v>
      </c>
      <c r="J4" s="95">
        <f t="shared" si="0"/>
        <v>30183</v>
      </c>
      <c r="K4" s="96">
        <v>24924</v>
      </c>
      <c r="L4" s="96"/>
      <c r="M4" s="96">
        <f>3739+1520</f>
        <v>5259</v>
      </c>
      <c r="N4" s="52">
        <f t="shared" si="1"/>
        <v>1.2110014443909485</v>
      </c>
      <c r="O4" s="92" t="s">
        <v>2</v>
      </c>
      <c r="P4" s="92" t="s">
        <v>100</v>
      </c>
      <c r="Q4" s="92" t="s">
        <v>10</v>
      </c>
      <c r="R4" s="41" t="s">
        <v>146</v>
      </c>
      <c r="S4" s="41" t="s">
        <v>157</v>
      </c>
      <c r="T4" s="35" t="s">
        <v>226</v>
      </c>
      <c r="U4" s="41" t="s">
        <v>192</v>
      </c>
      <c r="AC4" s="35" t="s">
        <v>218</v>
      </c>
    </row>
    <row r="5" spans="1:29" s="6" customFormat="1" x14ac:dyDescent="0.25">
      <c r="A5" s="6" t="s">
        <v>303</v>
      </c>
      <c r="B5" s="6" t="s">
        <v>326</v>
      </c>
      <c r="C5" s="6" t="s">
        <v>304</v>
      </c>
      <c r="D5" s="6" t="s">
        <v>305</v>
      </c>
      <c r="E5" s="99" t="s">
        <v>306</v>
      </c>
      <c r="F5" s="6" t="s">
        <v>201</v>
      </c>
      <c r="G5" s="6" t="s">
        <v>307</v>
      </c>
      <c r="H5" s="8">
        <v>41214</v>
      </c>
      <c r="I5" s="8">
        <v>41364</v>
      </c>
      <c r="J5" s="9">
        <f t="shared" si="0"/>
        <v>199865</v>
      </c>
      <c r="K5" s="26">
        <v>172872</v>
      </c>
      <c r="L5" s="26">
        <v>4000</v>
      </c>
      <c r="M5" s="10">
        <v>22993</v>
      </c>
      <c r="N5" s="11">
        <f t="shared" si="1"/>
        <v>1.1299979646297889</v>
      </c>
      <c r="O5" s="12" t="s">
        <v>2</v>
      </c>
      <c r="P5" s="12" t="s">
        <v>252</v>
      </c>
      <c r="Q5" s="6" t="s">
        <v>166</v>
      </c>
      <c r="R5" s="6" t="s">
        <v>309</v>
      </c>
      <c r="S5" s="6" t="s">
        <v>286</v>
      </c>
      <c r="T5" s="6" t="s">
        <v>308</v>
      </c>
      <c r="U5" s="6" t="s">
        <v>218</v>
      </c>
      <c r="V5" s="13"/>
      <c r="X5" s="6" t="s">
        <v>192</v>
      </c>
    </row>
    <row r="6" spans="1:29" s="6" customFormat="1" x14ac:dyDescent="0.25">
      <c r="A6" s="92" t="s">
        <v>48</v>
      </c>
      <c r="B6" s="92" t="s">
        <v>116</v>
      </c>
      <c r="C6" s="92" t="s">
        <v>88</v>
      </c>
      <c r="D6" s="92" t="s">
        <v>106</v>
      </c>
      <c r="E6" s="93" t="s">
        <v>73</v>
      </c>
      <c r="F6" s="92" t="s">
        <v>18</v>
      </c>
      <c r="G6" s="92" t="s">
        <v>98</v>
      </c>
      <c r="H6" s="94">
        <v>40515</v>
      </c>
      <c r="I6" s="94">
        <v>40879</v>
      </c>
      <c r="J6" s="95">
        <f t="shared" si="0"/>
        <v>710564</v>
      </c>
      <c r="K6" s="96">
        <v>640618</v>
      </c>
      <c r="L6" s="96">
        <v>23460</v>
      </c>
      <c r="M6" s="96">
        <v>46486</v>
      </c>
      <c r="N6" s="52">
        <f t="shared" si="1"/>
        <v>1.0700008131574905</v>
      </c>
      <c r="O6" s="92" t="s">
        <v>2</v>
      </c>
      <c r="P6" s="92" t="s">
        <v>100</v>
      </c>
      <c r="Q6" s="92" t="s">
        <v>46</v>
      </c>
      <c r="R6" s="41" t="s">
        <v>127</v>
      </c>
      <c r="S6" s="41" t="s">
        <v>157</v>
      </c>
      <c r="T6" s="35" t="s">
        <v>226</v>
      </c>
      <c r="U6" s="41" t="s">
        <v>193</v>
      </c>
      <c r="V6" s="13"/>
    </row>
    <row r="7" spans="1:29" s="35" customFormat="1" x14ac:dyDescent="0.25">
      <c r="A7" s="41" t="s">
        <v>197</v>
      </c>
      <c r="B7" s="41" t="s">
        <v>198</v>
      </c>
      <c r="C7" s="41" t="s">
        <v>199</v>
      </c>
      <c r="D7" s="41" t="s">
        <v>221</v>
      </c>
      <c r="E7" s="48" t="s">
        <v>220</v>
      </c>
      <c r="F7" s="41" t="s">
        <v>201</v>
      </c>
      <c r="G7" s="41" t="s">
        <v>200</v>
      </c>
      <c r="H7" s="49">
        <v>40994</v>
      </c>
      <c r="I7" s="49">
        <v>41177</v>
      </c>
      <c r="J7" s="50">
        <f t="shared" si="0"/>
        <v>35634</v>
      </c>
      <c r="K7" s="51">
        <v>30104</v>
      </c>
      <c r="L7" s="51"/>
      <c r="M7" s="51">
        <v>5530</v>
      </c>
      <c r="N7" s="52">
        <f t="shared" si="1"/>
        <v>1.1836965187350519</v>
      </c>
      <c r="O7" s="53" t="s">
        <v>2</v>
      </c>
      <c r="P7" s="53" t="s">
        <v>101</v>
      </c>
      <c r="Q7" s="41" t="s">
        <v>166</v>
      </c>
      <c r="R7" s="41" t="s">
        <v>202</v>
      </c>
      <c r="S7" s="41" t="s">
        <v>203</v>
      </c>
      <c r="U7" s="41" t="s">
        <v>218</v>
      </c>
      <c r="V7" s="41"/>
    </row>
    <row r="8" spans="1:29" x14ac:dyDescent="0.25">
      <c r="A8" s="28" t="s">
        <v>197</v>
      </c>
      <c r="B8" s="28" t="s">
        <v>198</v>
      </c>
      <c r="C8" s="28" t="s">
        <v>199</v>
      </c>
      <c r="D8" s="28" t="s">
        <v>221</v>
      </c>
      <c r="E8" s="29" t="s">
        <v>220</v>
      </c>
      <c r="F8" s="28" t="s">
        <v>201</v>
      </c>
      <c r="G8" s="28" t="s">
        <v>200</v>
      </c>
      <c r="H8" s="30">
        <v>40994</v>
      </c>
      <c r="I8" s="30">
        <v>41364</v>
      </c>
      <c r="J8" s="42">
        <f t="shared" si="0"/>
        <v>35634</v>
      </c>
      <c r="K8" s="32">
        <v>30104</v>
      </c>
      <c r="L8" s="32"/>
      <c r="M8" s="32">
        <v>5530</v>
      </c>
      <c r="N8" s="33">
        <f t="shared" si="1"/>
        <v>1.1836965187350519</v>
      </c>
      <c r="O8" s="43" t="s">
        <v>2</v>
      </c>
      <c r="P8" s="43" t="s">
        <v>101</v>
      </c>
      <c r="Q8" s="28" t="s">
        <v>166</v>
      </c>
      <c r="R8" s="28" t="s">
        <v>202</v>
      </c>
      <c r="S8" s="28" t="s">
        <v>203</v>
      </c>
      <c r="T8" s="34"/>
      <c r="U8" s="6" t="s">
        <v>218</v>
      </c>
      <c r="V8" s="6"/>
    </row>
    <row r="9" spans="1:29" x14ac:dyDescent="0.25">
      <c r="A9" s="41" t="s">
        <v>29</v>
      </c>
      <c r="B9" s="41" t="s">
        <v>30</v>
      </c>
      <c r="C9" s="41" t="s">
        <v>97</v>
      </c>
      <c r="D9" s="41" t="s">
        <v>107</v>
      </c>
      <c r="E9" s="48" t="s">
        <v>84</v>
      </c>
      <c r="F9" s="41" t="s">
        <v>16</v>
      </c>
      <c r="G9" s="41" t="s">
        <v>31</v>
      </c>
      <c r="H9" s="49">
        <v>40960</v>
      </c>
      <c r="I9" s="49">
        <v>41152</v>
      </c>
      <c r="J9" s="50">
        <f t="shared" si="0"/>
        <v>6507</v>
      </c>
      <c r="K9" s="51">
        <v>5497</v>
      </c>
      <c r="L9" s="51"/>
      <c r="M9" s="51">
        <v>1010</v>
      </c>
      <c r="N9" s="52">
        <f t="shared" si="1"/>
        <v>1.1837365835910496</v>
      </c>
      <c r="O9" s="53" t="s">
        <v>3</v>
      </c>
      <c r="P9" s="53" t="s">
        <v>100</v>
      </c>
      <c r="Q9" s="41" t="s">
        <v>10</v>
      </c>
      <c r="R9" s="41" t="s">
        <v>148</v>
      </c>
      <c r="S9" s="41" t="s">
        <v>156</v>
      </c>
      <c r="T9" s="35" t="s">
        <v>167</v>
      </c>
      <c r="U9" s="41" t="s">
        <v>193</v>
      </c>
      <c r="V9" s="6"/>
    </row>
    <row r="10" spans="1:29" s="13" customFormat="1" x14ac:dyDescent="0.25">
      <c r="A10" s="92" t="s">
        <v>255</v>
      </c>
      <c r="B10" s="92" t="s">
        <v>239</v>
      </c>
      <c r="C10" s="92" t="s">
        <v>97</v>
      </c>
      <c r="D10" s="92" t="s">
        <v>107</v>
      </c>
      <c r="E10" s="93" t="s">
        <v>84</v>
      </c>
      <c r="F10" s="92" t="s">
        <v>180</v>
      </c>
      <c r="G10" s="92" t="s">
        <v>245</v>
      </c>
      <c r="H10" s="94">
        <v>40960</v>
      </c>
      <c r="I10" s="94">
        <v>41152</v>
      </c>
      <c r="J10" s="95">
        <v>6507</v>
      </c>
      <c r="K10" s="96">
        <v>5497</v>
      </c>
      <c r="L10" s="96"/>
      <c r="M10" s="96">
        <v>1010</v>
      </c>
      <c r="N10" s="52">
        <v>1.1837365835910496</v>
      </c>
      <c r="O10" s="92" t="s">
        <v>3</v>
      </c>
      <c r="P10" s="92" t="s">
        <v>100</v>
      </c>
      <c r="Q10" s="92" t="s">
        <v>166</v>
      </c>
      <c r="R10" s="41" t="s">
        <v>148</v>
      </c>
      <c r="S10" s="41" t="s">
        <v>156</v>
      </c>
      <c r="T10" s="35" t="s">
        <v>167</v>
      </c>
      <c r="U10" s="41" t="s">
        <v>219</v>
      </c>
      <c r="V10" s="35"/>
    </row>
    <row r="11" spans="1:29" x14ac:dyDescent="0.25">
      <c r="A11" s="13" t="s">
        <v>57</v>
      </c>
      <c r="B11" s="13" t="s">
        <v>19</v>
      </c>
      <c r="C11" s="13" t="s">
        <v>97</v>
      </c>
      <c r="D11" s="13" t="s">
        <v>107</v>
      </c>
      <c r="E11" s="14" t="s">
        <v>84</v>
      </c>
      <c r="F11" s="13" t="s">
        <v>16</v>
      </c>
      <c r="G11" s="13" t="s">
        <v>31</v>
      </c>
      <c r="H11" s="15">
        <v>40960</v>
      </c>
      <c r="I11" s="15">
        <v>41152</v>
      </c>
      <c r="J11" s="16">
        <f>SUM(K11:M11)</f>
        <v>16919</v>
      </c>
      <c r="K11" s="17">
        <v>10293</v>
      </c>
      <c r="L11" s="17">
        <v>4000</v>
      </c>
      <c r="M11" s="17">
        <v>2626</v>
      </c>
      <c r="N11" s="18">
        <f>1+(M11/(K11+L11))</f>
        <v>1.1837262995872104</v>
      </c>
      <c r="O11" s="19" t="s">
        <v>3</v>
      </c>
      <c r="P11" s="19" t="s">
        <v>100</v>
      </c>
      <c r="Q11" s="13" t="s">
        <v>10</v>
      </c>
      <c r="R11" s="19" t="s">
        <v>147</v>
      </c>
      <c r="S11" s="19" t="s">
        <v>156</v>
      </c>
      <c r="T11" s="12" t="s">
        <v>167</v>
      </c>
      <c r="U11" s="19" t="s">
        <v>193</v>
      </c>
      <c r="V11" s="6"/>
    </row>
    <row r="12" spans="1:29" s="35" customFormat="1" x14ac:dyDescent="0.25">
      <c r="A12" s="41" t="s">
        <v>256</v>
      </c>
      <c r="B12" s="41" t="s">
        <v>257</v>
      </c>
      <c r="C12" s="41" t="s">
        <v>97</v>
      </c>
      <c r="D12" s="41" t="s">
        <v>107</v>
      </c>
      <c r="E12" s="48" t="s">
        <v>84</v>
      </c>
      <c r="F12" s="41" t="s">
        <v>180</v>
      </c>
      <c r="G12" s="41" t="s">
        <v>245</v>
      </c>
      <c r="H12" s="49">
        <v>40960</v>
      </c>
      <c r="I12" s="49">
        <v>41152</v>
      </c>
      <c r="J12" s="50">
        <v>16919</v>
      </c>
      <c r="K12" s="51">
        <v>10293</v>
      </c>
      <c r="L12" s="51">
        <v>4000</v>
      </c>
      <c r="M12" s="51">
        <v>2626</v>
      </c>
      <c r="N12" s="52">
        <v>1.1837262995872104</v>
      </c>
      <c r="O12" s="41" t="s">
        <v>3</v>
      </c>
      <c r="P12" s="53" t="s">
        <v>100</v>
      </c>
      <c r="Q12" s="41" t="s">
        <v>166</v>
      </c>
      <c r="R12" s="41" t="s">
        <v>147</v>
      </c>
      <c r="S12" s="41" t="s">
        <v>156</v>
      </c>
      <c r="T12" s="35" t="s">
        <v>167</v>
      </c>
      <c r="U12" s="41" t="s">
        <v>219</v>
      </c>
      <c r="V12" s="41"/>
    </row>
    <row r="13" spans="1:29" s="13" customFormat="1" x14ac:dyDescent="0.25">
      <c r="A13" s="13" t="s">
        <v>246</v>
      </c>
      <c r="B13" s="13" t="s">
        <v>247</v>
      </c>
      <c r="C13" s="13" t="s">
        <v>248</v>
      </c>
      <c r="D13" s="13" t="s">
        <v>250</v>
      </c>
      <c r="E13" s="100" t="s">
        <v>249</v>
      </c>
      <c r="F13" s="13" t="s">
        <v>180</v>
      </c>
      <c r="G13" s="13" t="s">
        <v>245</v>
      </c>
      <c r="H13" s="15">
        <v>41057</v>
      </c>
      <c r="I13" s="15">
        <v>41228</v>
      </c>
      <c r="J13" s="16">
        <v>39970</v>
      </c>
      <c r="K13" s="17"/>
      <c r="L13" s="17"/>
      <c r="M13" s="17"/>
      <c r="N13" s="18"/>
      <c r="O13" s="19" t="s">
        <v>3</v>
      </c>
      <c r="P13" s="19" t="s">
        <v>252</v>
      </c>
      <c r="Q13" s="13" t="s">
        <v>166</v>
      </c>
      <c r="R13" s="13" t="s">
        <v>251</v>
      </c>
      <c r="S13" s="13" t="s">
        <v>156</v>
      </c>
      <c r="T13" s="6" t="s">
        <v>156</v>
      </c>
      <c r="U13" s="13" t="s">
        <v>218</v>
      </c>
    </row>
    <row r="14" spans="1:29" s="13" customFormat="1" x14ac:dyDescent="0.25">
      <c r="A14" s="13" t="s">
        <v>49</v>
      </c>
      <c r="B14" s="13" t="s">
        <v>124</v>
      </c>
      <c r="C14" s="13" t="s">
        <v>187</v>
      </c>
      <c r="D14" s="13" t="s">
        <v>113</v>
      </c>
      <c r="E14" s="14" t="s">
        <v>71</v>
      </c>
      <c r="F14" s="13" t="s">
        <v>16</v>
      </c>
      <c r="G14" s="13" t="s">
        <v>60</v>
      </c>
      <c r="H14" s="15">
        <v>40801</v>
      </c>
      <c r="I14" s="15">
        <v>41213</v>
      </c>
      <c r="J14" s="16">
        <f>SUM(K14:M14)</f>
        <v>219111</v>
      </c>
      <c r="K14" s="17">
        <v>199192</v>
      </c>
      <c r="L14" s="17"/>
      <c r="M14" s="17">
        <v>19919</v>
      </c>
      <c r="N14" s="52">
        <f>1+(M14/(K14+L14))</f>
        <v>1.0999989959436123</v>
      </c>
      <c r="O14" s="13" t="s">
        <v>2</v>
      </c>
      <c r="P14" s="19" t="s">
        <v>11</v>
      </c>
      <c r="Q14" s="13" t="s">
        <v>10</v>
      </c>
      <c r="R14" s="13" t="s">
        <v>142</v>
      </c>
      <c r="S14" s="13" t="s">
        <v>160</v>
      </c>
      <c r="T14" s="6" t="s">
        <v>171</v>
      </c>
      <c r="U14" s="13" t="s">
        <v>194</v>
      </c>
      <c r="V14" s="41"/>
    </row>
    <row r="15" spans="1:29" s="13" customFormat="1" x14ac:dyDescent="0.25">
      <c r="A15" s="35" t="s">
        <v>260</v>
      </c>
      <c r="B15" s="35" t="s">
        <v>124</v>
      </c>
      <c r="C15" s="35" t="s">
        <v>187</v>
      </c>
      <c r="D15" s="35" t="s">
        <v>113</v>
      </c>
      <c r="E15" s="36" t="s">
        <v>71</v>
      </c>
      <c r="F15" s="35" t="s">
        <v>180</v>
      </c>
      <c r="G15" s="35" t="s">
        <v>244</v>
      </c>
      <c r="H15" s="37">
        <v>40801</v>
      </c>
      <c r="I15" s="37">
        <v>41213</v>
      </c>
      <c r="J15" s="38">
        <v>219111</v>
      </c>
      <c r="K15" s="39">
        <v>199192</v>
      </c>
      <c r="L15" s="39"/>
      <c r="M15" s="39">
        <v>19919</v>
      </c>
      <c r="N15" s="40">
        <v>1.0999989959436123</v>
      </c>
      <c r="O15" s="35" t="s">
        <v>2</v>
      </c>
      <c r="P15" s="35" t="s">
        <v>101</v>
      </c>
      <c r="Q15" s="35" t="s">
        <v>166</v>
      </c>
      <c r="R15" s="35" t="s">
        <v>142</v>
      </c>
      <c r="S15" s="41" t="s">
        <v>160</v>
      </c>
      <c r="T15" s="35" t="s">
        <v>171</v>
      </c>
      <c r="U15" s="35" t="s">
        <v>218</v>
      </c>
      <c r="V15" s="41"/>
    </row>
    <row r="16" spans="1:29" s="13" customFormat="1" x14ac:dyDescent="0.25">
      <c r="A16" s="35" t="s">
        <v>15</v>
      </c>
      <c r="B16" s="35" t="s">
        <v>126</v>
      </c>
      <c r="C16" s="35" t="s">
        <v>187</v>
      </c>
      <c r="D16" s="35" t="s">
        <v>113</v>
      </c>
      <c r="E16" s="36" t="s">
        <v>71</v>
      </c>
      <c r="F16" s="35" t="s">
        <v>16</v>
      </c>
      <c r="G16" s="35" t="s">
        <v>17</v>
      </c>
      <c r="H16" s="37">
        <v>40817</v>
      </c>
      <c r="I16" s="37">
        <v>41182</v>
      </c>
      <c r="J16" s="38">
        <f>SUM(K16:M16)</f>
        <v>1905337</v>
      </c>
      <c r="K16" s="39">
        <v>1534997</v>
      </c>
      <c r="L16" s="39">
        <v>280768</v>
      </c>
      <c r="M16" s="39">
        <v>89572</v>
      </c>
      <c r="N16" s="40">
        <f>1+(M16/(K16+L16))</f>
        <v>1.0493301721313055</v>
      </c>
      <c r="O16" s="101" t="s">
        <v>2</v>
      </c>
      <c r="P16" s="101" t="s">
        <v>11</v>
      </c>
      <c r="Q16" s="35" t="s">
        <v>10</v>
      </c>
      <c r="R16" s="35" t="s">
        <v>135</v>
      </c>
      <c r="S16" s="35" t="s">
        <v>160</v>
      </c>
      <c r="T16" s="35" t="s">
        <v>170</v>
      </c>
      <c r="U16" s="35" t="s">
        <v>194</v>
      </c>
      <c r="V16" s="35"/>
    </row>
    <row r="17" spans="1:29" s="6" customFormat="1" x14ac:dyDescent="0.25">
      <c r="A17" s="41" t="s">
        <v>258</v>
      </c>
      <c r="B17" s="41" t="s">
        <v>126</v>
      </c>
      <c r="C17" s="41" t="s">
        <v>187</v>
      </c>
      <c r="D17" s="41" t="s">
        <v>113</v>
      </c>
      <c r="E17" s="48" t="s">
        <v>71</v>
      </c>
      <c r="F17" s="41" t="s">
        <v>180</v>
      </c>
      <c r="G17" s="41" t="s">
        <v>235</v>
      </c>
      <c r="H17" s="49">
        <v>40817</v>
      </c>
      <c r="I17" s="49">
        <v>41182</v>
      </c>
      <c r="J17" s="50">
        <v>1905337</v>
      </c>
      <c r="K17" s="51">
        <v>1534997</v>
      </c>
      <c r="L17" s="51">
        <v>280768</v>
      </c>
      <c r="M17" s="51">
        <v>89572</v>
      </c>
      <c r="N17" s="52">
        <v>1.0493301721313055</v>
      </c>
      <c r="O17" s="41" t="s">
        <v>2</v>
      </c>
      <c r="P17" s="53" t="s">
        <v>101</v>
      </c>
      <c r="Q17" s="41" t="s">
        <v>166</v>
      </c>
      <c r="R17" s="41" t="s">
        <v>135</v>
      </c>
      <c r="S17" s="41" t="s">
        <v>160</v>
      </c>
      <c r="T17" s="35" t="s">
        <v>170</v>
      </c>
      <c r="U17" s="41" t="s">
        <v>218</v>
      </c>
      <c r="V17" s="41"/>
    </row>
    <row r="18" spans="1:29" s="6" customFormat="1" x14ac:dyDescent="0.25">
      <c r="A18" s="41" t="s">
        <v>44</v>
      </c>
      <c r="B18" s="41" t="s">
        <v>45</v>
      </c>
      <c r="C18" s="41" t="s">
        <v>92</v>
      </c>
      <c r="D18" s="41" t="s">
        <v>108</v>
      </c>
      <c r="E18" s="48" t="s">
        <v>79</v>
      </c>
      <c r="F18" s="41" t="s">
        <v>16</v>
      </c>
      <c r="G18" s="41" t="s">
        <v>31</v>
      </c>
      <c r="H18" s="49">
        <v>40511</v>
      </c>
      <c r="I18" s="49">
        <v>41046</v>
      </c>
      <c r="J18" s="50">
        <f>SUM(K18:M18)</f>
        <v>149995</v>
      </c>
      <c r="K18" s="51">
        <v>93098</v>
      </c>
      <c r="L18" s="51">
        <v>33620</v>
      </c>
      <c r="M18" s="51">
        <v>23277</v>
      </c>
      <c r="N18" s="52">
        <f>1+(M18/(K18+L18))</f>
        <v>1.1836913461386702</v>
      </c>
      <c r="O18" s="41" t="s">
        <v>2</v>
      </c>
      <c r="P18" s="53" t="s">
        <v>14</v>
      </c>
      <c r="Q18" s="41" t="s">
        <v>46</v>
      </c>
      <c r="R18" s="41" t="s">
        <v>144</v>
      </c>
      <c r="S18" s="41" t="s">
        <v>156</v>
      </c>
      <c r="T18" s="35" t="s">
        <v>167</v>
      </c>
      <c r="U18" s="41" t="s">
        <v>194</v>
      </c>
      <c r="V18" s="41"/>
    </row>
    <row r="19" spans="1:29" x14ac:dyDescent="0.25">
      <c r="A19" s="13" t="s">
        <v>51</v>
      </c>
      <c r="B19" s="13" t="s">
        <v>13</v>
      </c>
      <c r="C19" s="13" t="s">
        <v>92</v>
      </c>
      <c r="D19" s="13" t="s">
        <v>108</v>
      </c>
      <c r="E19" s="100" t="s">
        <v>79</v>
      </c>
      <c r="F19" s="13" t="s">
        <v>16</v>
      </c>
      <c r="G19" s="13" t="s">
        <v>31</v>
      </c>
      <c r="H19" s="15">
        <v>40918</v>
      </c>
      <c r="I19" s="15">
        <v>41228</v>
      </c>
      <c r="J19" s="16">
        <f>SUM(K19:M19)</f>
        <v>150000</v>
      </c>
      <c r="K19" s="17">
        <v>80381</v>
      </c>
      <c r="L19" s="17">
        <v>46340</v>
      </c>
      <c r="M19" s="17">
        <v>23279</v>
      </c>
      <c r="N19" s="18">
        <f>1+(M19/(K19+L19))</f>
        <v>1.1837027801232629</v>
      </c>
      <c r="O19" s="19" t="s">
        <v>2</v>
      </c>
      <c r="P19" s="19" t="s">
        <v>14</v>
      </c>
      <c r="Q19" s="13" t="s">
        <v>10</v>
      </c>
      <c r="R19" s="13" t="s">
        <v>130</v>
      </c>
      <c r="S19" s="13" t="s">
        <v>156</v>
      </c>
      <c r="T19" s="6" t="s">
        <v>167</v>
      </c>
      <c r="U19" s="6" t="s">
        <v>218</v>
      </c>
      <c r="V19" s="13"/>
    </row>
    <row r="20" spans="1:29" x14ac:dyDescent="0.25">
      <c r="A20" s="41" t="s">
        <v>51</v>
      </c>
      <c r="B20" s="41" t="s">
        <v>13</v>
      </c>
      <c r="C20" s="41" t="s">
        <v>92</v>
      </c>
      <c r="D20" s="41" t="s">
        <v>108</v>
      </c>
      <c r="E20" s="48" t="s">
        <v>79</v>
      </c>
      <c r="F20" s="41" t="s">
        <v>16</v>
      </c>
      <c r="G20" s="41" t="s">
        <v>31</v>
      </c>
      <c r="H20" s="49">
        <v>40918</v>
      </c>
      <c r="I20" s="49">
        <v>41228</v>
      </c>
      <c r="J20" s="50">
        <f>SUM(K20:M20)</f>
        <v>150000</v>
      </c>
      <c r="K20" s="51">
        <v>80381</v>
      </c>
      <c r="L20" s="51">
        <v>46340</v>
      </c>
      <c r="M20" s="51">
        <v>23279</v>
      </c>
      <c r="N20" s="52">
        <f>1+(M20/(K20+L20))</f>
        <v>1.1837027801232629</v>
      </c>
      <c r="O20" s="53" t="s">
        <v>2</v>
      </c>
      <c r="P20" s="53" t="s">
        <v>14</v>
      </c>
      <c r="Q20" s="41" t="s">
        <v>10</v>
      </c>
      <c r="R20" s="41" t="s">
        <v>130</v>
      </c>
      <c r="S20" s="41" t="s">
        <v>156</v>
      </c>
      <c r="T20" s="35" t="s">
        <v>167</v>
      </c>
      <c r="U20" s="41" t="s">
        <v>194</v>
      </c>
      <c r="V20" s="35"/>
    </row>
    <row r="21" spans="1:29" s="13" customFormat="1" x14ac:dyDescent="0.25">
      <c r="A21" s="92" t="s">
        <v>149</v>
      </c>
      <c r="B21" s="92" t="s">
        <v>150</v>
      </c>
      <c r="C21" s="92" t="s">
        <v>86</v>
      </c>
      <c r="D21" s="92" t="s">
        <v>120</v>
      </c>
      <c r="E21" s="93" t="s">
        <v>72</v>
      </c>
      <c r="F21" s="92" t="s">
        <v>151</v>
      </c>
      <c r="G21" s="92" t="s">
        <v>98</v>
      </c>
      <c r="H21" s="94">
        <v>40634</v>
      </c>
      <c r="I21" s="94">
        <v>40939</v>
      </c>
      <c r="J21" s="95">
        <v>1360178</v>
      </c>
      <c r="K21" s="96">
        <v>254117</v>
      </c>
      <c r="L21" s="96">
        <v>860145</v>
      </c>
      <c r="M21" s="96"/>
      <c r="N21" s="18"/>
      <c r="O21" s="92" t="s">
        <v>3</v>
      </c>
      <c r="P21" s="92" t="s">
        <v>100</v>
      </c>
      <c r="Q21" s="92" t="s">
        <v>152</v>
      </c>
      <c r="R21" s="13" t="s">
        <v>153</v>
      </c>
      <c r="S21" s="13" t="s">
        <v>157</v>
      </c>
      <c r="T21" s="35" t="s">
        <v>226</v>
      </c>
      <c r="U21" s="13" t="s">
        <v>192</v>
      </c>
      <c r="V21" s="41"/>
    </row>
    <row r="22" spans="1:29" x14ac:dyDescent="0.25">
      <c r="A22" s="13" t="s">
        <v>62</v>
      </c>
      <c r="B22" s="13" t="s">
        <v>67</v>
      </c>
      <c r="C22" s="13" t="s">
        <v>86</v>
      </c>
      <c r="D22" s="13" t="s">
        <v>120</v>
      </c>
      <c r="E22" s="14" t="s">
        <v>72</v>
      </c>
      <c r="F22" s="13" t="s">
        <v>18</v>
      </c>
      <c r="G22" s="13" t="s">
        <v>98</v>
      </c>
      <c r="H22" s="15">
        <v>40695</v>
      </c>
      <c r="I22" s="15">
        <v>41152</v>
      </c>
      <c r="J22" s="16">
        <f>SUM(K22:M22)</f>
        <v>606064</v>
      </c>
      <c r="K22" s="17">
        <v>475828</v>
      </c>
      <c r="L22" s="17"/>
      <c r="M22" s="17">
        <f>71374+47918+10944</f>
        <v>130236</v>
      </c>
      <c r="N22" s="52">
        <f>1+(M22/(K22+L22))</f>
        <v>1.2737039434417479</v>
      </c>
      <c r="O22" s="13" t="s">
        <v>3</v>
      </c>
      <c r="P22" s="13" t="s">
        <v>100</v>
      </c>
      <c r="Q22" s="13" t="s">
        <v>12</v>
      </c>
      <c r="R22" s="13" t="s">
        <v>138</v>
      </c>
      <c r="S22" s="41" t="s">
        <v>157</v>
      </c>
      <c r="T22" s="35" t="s">
        <v>226</v>
      </c>
      <c r="U22" s="13" t="s">
        <v>192</v>
      </c>
    </row>
    <row r="23" spans="1:29" x14ac:dyDescent="0.25">
      <c r="A23" s="41" t="s">
        <v>62</v>
      </c>
      <c r="B23" s="41" t="s">
        <v>67</v>
      </c>
      <c r="C23" s="41" t="s">
        <v>86</v>
      </c>
      <c r="D23" s="41" t="s">
        <v>120</v>
      </c>
      <c r="E23" s="48" t="s">
        <v>72</v>
      </c>
      <c r="F23" s="41" t="s">
        <v>151</v>
      </c>
      <c r="G23" s="41" t="s">
        <v>98</v>
      </c>
      <c r="H23" s="49">
        <v>40695</v>
      </c>
      <c r="I23" s="49">
        <v>41152</v>
      </c>
      <c r="J23" s="50">
        <v>606064</v>
      </c>
      <c r="K23" s="51">
        <v>475828</v>
      </c>
      <c r="L23" s="51"/>
      <c r="M23" s="51">
        <v>130236</v>
      </c>
      <c r="N23" s="52">
        <v>1.2737039434417479</v>
      </c>
      <c r="O23" s="41" t="s">
        <v>3</v>
      </c>
      <c r="P23" s="53" t="s">
        <v>100</v>
      </c>
      <c r="Q23" s="41" t="s">
        <v>152</v>
      </c>
      <c r="R23" s="41" t="s">
        <v>138</v>
      </c>
      <c r="S23" s="41" t="s">
        <v>157</v>
      </c>
      <c r="T23" s="35" t="s">
        <v>168</v>
      </c>
      <c r="U23" s="41" t="s">
        <v>192</v>
      </c>
    </row>
    <row r="24" spans="1:29" x14ac:dyDescent="0.25">
      <c r="A24" s="28" t="s">
        <v>55</v>
      </c>
      <c r="B24" s="28" t="s">
        <v>56</v>
      </c>
      <c r="C24" s="28" t="s">
        <v>95</v>
      </c>
      <c r="D24" s="28" t="s">
        <v>110</v>
      </c>
      <c r="E24" s="98" t="s">
        <v>82</v>
      </c>
      <c r="F24" s="28" t="s">
        <v>16</v>
      </c>
      <c r="G24" s="28" t="s">
        <v>31</v>
      </c>
      <c r="H24" s="30">
        <v>40940</v>
      </c>
      <c r="I24" s="30">
        <v>41305</v>
      </c>
      <c r="J24" s="42">
        <f>SUM(K24:M24)</f>
        <v>62744</v>
      </c>
      <c r="K24" s="32">
        <v>52917</v>
      </c>
      <c r="L24" s="32"/>
      <c r="M24" s="32">
        <v>9827</v>
      </c>
      <c r="N24" s="33">
        <f t="shared" ref="N24:N29" si="2">1+(M24/(K24+L24))</f>
        <v>1.1857059168131223</v>
      </c>
      <c r="O24" s="43" t="s">
        <v>3</v>
      </c>
      <c r="P24" s="43" t="s">
        <v>14</v>
      </c>
      <c r="Q24" s="28" t="s">
        <v>10</v>
      </c>
      <c r="R24" s="28" t="s">
        <v>145</v>
      </c>
      <c r="S24" s="28" t="s">
        <v>156</v>
      </c>
      <c r="T24" s="34" t="s">
        <v>167</v>
      </c>
      <c r="U24" s="13" t="s">
        <v>218</v>
      </c>
      <c r="V24" s="13"/>
    </row>
    <row r="25" spans="1:29" s="13" customFormat="1" x14ac:dyDescent="0.25">
      <c r="A25" s="41" t="s">
        <v>55</v>
      </c>
      <c r="B25" s="41" t="s">
        <v>56</v>
      </c>
      <c r="C25" s="41" t="s">
        <v>95</v>
      </c>
      <c r="D25" s="41" t="s">
        <v>110</v>
      </c>
      <c r="E25" s="48" t="s">
        <v>82</v>
      </c>
      <c r="F25" s="41" t="s">
        <v>16</v>
      </c>
      <c r="G25" s="41" t="s">
        <v>31</v>
      </c>
      <c r="H25" s="49">
        <v>40940</v>
      </c>
      <c r="I25" s="49">
        <v>41152</v>
      </c>
      <c r="J25" s="50">
        <f>SUM(K25:M25)</f>
        <v>62744</v>
      </c>
      <c r="K25" s="51">
        <v>52917</v>
      </c>
      <c r="L25" s="51"/>
      <c r="M25" s="51">
        <v>9827</v>
      </c>
      <c r="N25" s="52">
        <f t="shared" si="2"/>
        <v>1.1857059168131223</v>
      </c>
      <c r="O25" s="53" t="s">
        <v>3</v>
      </c>
      <c r="P25" s="53" t="s">
        <v>14</v>
      </c>
      <c r="Q25" s="41" t="s">
        <v>10</v>
      </c>
      <c r="R25" s="41" t="s">
        <v>145</v>
      </c>
      <c r="S25" s="41" t="s">
        <v>156</v>
      </c>
      <c r="T25" s="35" t="s">
        <v>167</v>
      </c>
      <c r="U25" s="41" t="s">
        <v>194</v>
      </c>
      <c r="V25" s="41"/>
    </row>
    <row r="26" spans="1:29" s="13" customFormat="1" x14ac:dyDescent="0.25">
      <c r="A26" s="13" t="s">
        <v>289</v>
      </c>
      <c r="B26" s="13" t="s">
        <v>275</v>
      </c>
      <c r="C26" s="13" t="s">
        <v>276</v>
      </c>
      <c r="D26" s="13" t="s">
        <v>278</v>
      </c>
      <c r="E26" s="100" t="s">
        <v>277</v>
      </c>
      <c r="F26" s="13" t="s">
        <v>270</v>
      </c>
      <c r="G26" s="13" t="s">
        <v>270</v>
      </c>
      <c r="H26" s="15">
        <v>41183</v>
      </c>
      <c r="I26" s="15">
        <v>41364</v>
      </c>
      <c r="J26" s="16">
        <f>+SUM(K26:M26)</f>
        <v>50478</v>
      </c>
      <c r="K26" s="32">
        <v>30945</v>
      </c>
      <c r="L26" s="32"/>
      <c r="M26" s="17">
        <v>19533</v>
      </c>
      <c r="N26" s="18">
        <f t="shared" si="2"/>
        <v>1.6312166747455161</v>
      </c>
      <c r="O26" s="19" t="s">
        <v>2</v>
      </c>
      <c r="P26" s="19" t="s">
        <v>101</v>
      </c>
      <c r="Q26" s="13" t="s">
        <v>166</v>
      </c>
      <c r="R26" s="13" t="s">
        <v>279</v>
      </c>
      <c r="S26" s="13" t="s">
        <v>280</v>
      </c>
      <c r="T26" s="6" t="s">
        <v>272</v>
      </c>
      <c r="U26" s="13" t="s">
        <v>218</v>
      </c>
      <c r="V26" s="6"/>
    </row>
    <row r="27" spans="1:29" x14ac:dyDescent="0.25">
      <c r="A27" s="6" t="s">
        <v>27</v>
      </c>
      <c r="B27" s="6" t="s">
        <v>28</v>
      </c>
      <c r="C27" s="6" t="s">
        <v>89</v>
      </c>
      <c r="D27" s="6" t="s">
        <v>111</v>
      </c>
      <c r="E27" s="99" t="s">
        <v>74</v>
      </c>
      <c r="F27" s="6" t="s">
        <v>26</v>
      </c>
      <c r="G27" s="6" t="s">
        <v>26</v>
      </c>
      <c r="H27" s="8">
        <v>41244</v>
      </c>
      <c r="I27" s="8">
        <v>41364</v>
      </c>
      <c r="J27" s="9">
        <f>SUM(K27:M27)</f>
        <v>388749</v>
      </c>
      <c r="K27" s="26">
        <v>122525</v>
      </c>
      <c r="L27" s="26">
        <v>207000</v>
      </c>
      <c r="M27" s="10">
        <f>45474+13750</f>
        <v>59224</v>
      </c>
      <c r="N27" s="11">
        <f t="shared" si="2"/>
        <v>1.1797253622638646</v>
      </c>
      <c r="O27" s="6" t="s">
        <v>3</v>
      </c>
      <c r="P27" s="6" t="s">
        <v>102</v>
      </c>
      <c r="Q27" s="6" t="s">
        <v>10</v>
      </c>
      <c r="R27" s="6" t="s">
        <v>140</v>
      </c>
      <c r="S27" s="6" t="s">
        <v>243</v>
      </c>
      <c r="T27" s="6" t="s">
        <v>158</v>
      </c>
      <c r="U27" s="6" t="s">
        <v>218</v>
      </c>
      <c r="V27" s="13"/>
    </row>
    <row r="28" spans="1:29" x14ac:dyDescent="0.25">
      <c r="A28" s="41" t="s">
        <v>53</v>
      </c>
      <c r="B28" s="41" t="s">
        <v>54</v>
      </c>
      <c r="C28" s="41" t="s">
        <v>89</v>
      </c>
      <c r="D28" s="41" t="s">
        <v>111</v>
      </c>
      <c r="E28" s="102" t="s">
        <v>74</v>
      </c>
      <c r="F28" s="41" t="s">
        <v>16</v>
      </c>
      <c r="G28" s="41" t="s">
        <v>63</v>
      </c>
      <c r="H28" s="49">
        <v>40360</v>
      </c>
      <c r="I28" s="49">
        <v>41090</v>
      </c>
      <c r="J28" s="50">
        <f>SUM(K28:M28)</f>
        <v>400000</v>
      </c>
      <c r="K28" s="51">
        <v>291213</v>
      </c>
      <c r="L28" s="51">
        <v>55000</v>
      </c>
      <c r="M28" s="51">
        <v>53787</v>
      </c>
      <c r="N28" s="52">
        <f t="shared" si="2"/>
        <v>1.1553581176905547</v>
      </c>
      <c r="O28" s="41" t="s">
        <v>2</v>
      </c>
      <c r="P28" s="41" t="s">
        <v>100</v>
      </c>
      <c r="Q28" s="41" t="s">
        <v>10</v>
      </c>
      <c r="R28" s="41" t="s">
        <v>134</v>
      </c>
      <c r="S28" s="41" t="s">
        <v>162</v>
      </c>
      <c r="T28" s="35"/>
      <c r="U28" s="41" t="s">
        <v>219</v>
      </c>
      <c r="AC28" s="41" t="s">
        <v>218</v>
      </c>
    </row>
    <row r="29" spans="1:29" x14ac:dyDescent="0.25">
      <c r="A29" s="103" t="s">
        <v>231</v>
      </c>
      <c r="B29" s="103" t="s">
        <v>126</v>
      </c>
      <c r="C29" s="103" t="s">
        <v>232</v>
      </c>
      <c r="D29" s="103" t="s">
        <v>237</v>
      </c>
      <c r="E29" s="104" t="s">
        <v>238</v>
      </c>
      <c r="F29" s="103" t="s">
        <v>180</v>
      </c>
      <c r="G29" s="103" t="s">
        <v>244</v>
      </c>
      <c r="H29" s="105">
        <v>41150</v>
      </c>
      <c r="I29" s="105">
        <v>41197</v>
      </c>
      <c r="J29" s="106">
        <f>SUM(K29:M29)</f>
        <v>14542.3</v>
      </c>
      <c r="K29" s="107">
        <v>14542.3</v>
      </c>
      <c r="L29" s="107"/>
      <c r="M29" s="107"/>
      <c r="N29" s="108">
        <f t="shared" si="2"/>
        <v>1</v>
      </c>
      <c r="O29" s="109" t="s">
        <v>2</v>
      </c>
      <c r="P29" s="109" t="s">
        <v>101</v>
      </c>
      <c r="Q29" s="103" t="s">
        <v>166</v>
      </c>
      <c r="R29" s="103" t="s">
        <v>236</v>
      </c>
      <c r="S29" s="103" t="s">
        <v>233</v>
      </c>
      <c r="T29" s="103" t="s">
        <v>234</v>
      </c>
      <c r="U29" s="103" t="s">
        <v>218</v>
      </c>
      <c r="V29" s="35"/>
      <c r="AC29" s="41" t="s">
        <v>219</v>
      </c>
    </row>
    <row r="30" spans="1:29" x14ac:dyDescent="0.25">
      <c r="A30" s="41" t="s">
        <v>231</v>
      </c>
      <c r="B30" s="41" t="s">
        <v>126</v>
      </c>
      <c r="C30" s="41" t="s">
        <v>232</v>
      </c>
      <c r="D30" s="41" t="s">
        <v>237</v>
      </c>
      <c r="E30" s="48" t="s">
        <v>238</v>
      </c>
      <c r="F30" s="41" t="s">
        <v>180</v>
      </c>
      <c r="G30" s="41" t="s">
        <v>244</v>
      </c>
      <c r="H30" s="49">
        <v>41150</v>
      </c>
      <c r="I30" s="49">
        <v>41197</v>
      </c>
      <c r="J30" s="50">
        <v>14542.3</v>
      </c>
      <c r="K30" s="51">
        <v>14542.3</v>
      </c>
      <c r="L30" s="51"/>
      <c r="M30" s="51"/>
      <c r="N30" s="52">
        <v>1</v>
      </c>
      <c r="O30" s="41" t="s">
        <v>2</v>
      </c>
      <c r="P30" s="41" t="s">
        <v>101</v>
      </c>
      <c r="Q30" s="41" t="s">
        <v>166</v>
      </c>
      <c r="R30" s="41" t="s">
        <v>236</v>
      </c>
      <c r="S30" s="41" t="s">
        <v>233</v>
      </c>
      <c r="T30" s="35" t="s">
        <v>234</v>
      </c>
      <c r="U30" s="41" t="s">
        <v>218</v>
      </c>
      <c r="AC30" s="41" t="s">
        <v>192</v>
      </c>
    </row>
    <row r="31" spans="1:29" x14ac:dyDescent="0.25">
      <c r="A31" s="41" t="s">
        <v>50</v>
      </c>
      <c r="B31" s="41" t="s">
        <v>189</v>
      </c>
      <c r="C31" s="41" t="s">
        <v>85</v>
      </c>
      <c r="D31" s="41" t="s">
        <v>114</v>
      </c>
      <c r="E31" s="48" t="s">
        <v>70</v>
      </c>
      <c r="F31" s="41" t="s">
        <v>16</v>
      </c>
      <c r="G31" s="41" t="s">
        <v>31</v>
      </c>
      <c r="H31" s="49">
        <v>40889</v>
      </c>
      <c r="I31" s="49">
        <v>41213</v>
      </c>
      <c r="J31" s="50">
        <f>SUM(K31:M31)</f>
        <v>150000</v>
      </c>
      <c r="K31" s="51">
        <v>116721</v>
      </c>
      <c r="L31" s="51">
        <v>10000</v>
      </c>
      <c r="M31" s="51">
        <v>23279</v>
      </c>
      <c r="N31" s="52">
        <f>1+(M31/(K31+L31))</f>
        <v>1.1837027801232629</v>
      </c>
      <c r="O31" s="41" t="s">
        <v>3</v>
      </c>
      <c r="P31" s="53" t="s">
        <v>100</v>
      </c>
      <c r="Q31" s="41" t="s">
        <v>10</v>
      </c>
      <c r="R31" s="41" t="s">
        <v>129</v>
      </c>
      <c r="S31" s="41" t="s">
        <v>156</v>
      </c>
      <c r="T31" s="35" t="s">
        <v>167</v>
      </c>
      <c r="U31" s="41" t="s">
        <v>194</v>
      </c>
    </row>
    <row r="32" spans="1:29" x14ac:dyDescent="0.25">
      <c r="A32" s="6" t="s">
        <v>259</v>
      </c>
      <c r="B32" s="6" t="s">
        <v>189</v>
      </c>
      <c r="C32" s="6" t="s">
        <v>85</v>
      </c>
      <c r="D32" s="6" t="s">
        <v>114</v>
      </c>
      <c r="E32" s="7" t="s">
        <v>70</v>
      </c>
      <c r="F32" s="6" t="s">
        <v>180</v>
      </c>
      <c r="G32" s="6" t="s">
        <v>245</v>
      </c>
      <c r="H32" s="8">
        <v>40889</v>
      </c>
      <c r="I32" s="8">
        <v>41213</v>
      </c>
      <c r="J32" s="9">
        <v>150000</v>
      </c>
      <c r="K32" s="10">
        <v>116721</v>
      </c>
      <c r="L32" s="10">
        <v>10000</v>
      </c>
      <c r="M32" s="10">
        <v>23279</v>
      </c>
      <c r="N32" s="11">
        <v>1.1837027801232629</v>
      </c>
      <c r="O32" s="6" t="s">
        <v>3</v>
      </c>
      <c r="P32" s="6" t="s">
        <v>100</v>
      </c>
      <c r="Q32" s="6" t="s">
        <v>166</v>
      </c>
      <c r="R32" s="6" t="s">
        <v>129</v>
      </c>
      <c r="S32" s="13" t="s">
        <v>156</v>
      </c>
      <c r="T32" s="35" t="s">
        <v>167</v>
      </c>
      <c r="U32" s="6" t="s">
        <v>218</v>
      </c>
    </row>
    <row r="33" spans="1:22" s="13" customFormat="1" x14ac:dyDescent="0.25">
      <c r="A33" s="110" t="s">
        <v>4</v>
      </c>
      <c r="B33" s="110" t="s">
        <v>228</v>
      </c>
      <c r="C33" s="110" t="s">
        <v>85</v>
      </c>
      <c r="D33" s="110" t="s">
        <v>114</v>
      </c>
      <c r="E33" s="111" t="s">
        <v>70</v>
      </c>
      <c r="F33" s="110" t="s">
        <v>16</v>
      </c>
      <c r="G33" s="110" t="s">
        <v>52</v>
      </c>
      <c r="H33" s="112">
        <v>39833</v>
      </c>
      <c r="I33" s="112">
        <v>41274</v>
      </c>
      <c r="J33" s="113">
        <f t="shared" ref="J33:J38" si="3">SUM(K33:M33)</f>
        <v>2450191</v>
      </c>
      <c r="K33" s="114">
        <v>1870642</v>
      </c>
      <c r="L33" s="114"/>
      <c r="M33" s="114">
        <v>579549</v>
      </c>
      <c r="N33" s="115">
        <f t="shared" ref="N33:N38" si="4">1+(M33/(K33+L33))</f>
        <v>1.3098128877679427</v>
      </c>
      <c r="O33" s="115"/>
      <c r="P33" s="110" t="s">
        <v>2</v>
      </c>
      <c r="Q33" s="110" t="s">
        <v>24</v>
      </c>
      <c r="R33" s="110" t="s">
        <v>10</v>
      </c>
      <c r="S33" s="116" t="s">
        <v>125</v>
      </c>
      <c r="T33" s="116" t="s">
        <v>156</v>
      </c>
      <c r="U33" s="117" t="s">
        <v>169</v>
      </c>
      <c r="V33" s="117" t="s">
        <v>218</v>
      </c>
    </row>
    <row r="34" spans="1:22" s="13" customFormat="1" x14ac:dyDescent="0.25">
      <c r="A34" s="116" t="s">
        <v>47</v>
      </c>
      <c r="B34" s="116" t="s">
        <v>59</v>
      </c>
      <c r="C34" s="116" t="s">
        <v>94</v>
      </c>
      <c r="D34" s="116" t="s">
        <v>109</v>
      </c>
      <c r="E34" s="118" t="s">
        <v>81</v>
      </c>
      <c r="F34" s="116" t="s">
        <v>16</v>
      </c>
      <c r="G34" s="116" t="s">
        <v>52</v>
      </c>
      <c r="H34" s="119">
        <v>40716</v>
      </c>
      <c r="I34" s="119">
        <v>41274</v>
      </c>
      <c r="J34" s="120">
        <f t="shared" si="3"/>
        <v>83499</v>
      </c>
      <c r="K34" s="121">
        <v>66518</v>
      </c>
      <c r="L34" s="121"/>
      <c r="M34" s="121">
        <v>16981</v>
      </c>
      <c r="N34" s="115">
        <f t="shared" si="4"/>
        <v>1.2552842839532157</v>
      </c>
      <c r="O34" s="115"/>
      <c r="P34" s="116" t="s">
        <v>2</v>
      </c>
      <c r="Q34" s="122" t="s">
        <v>101</v>
      </c>
      <c r="R34" s="116" t="s">
        <v>10</v>
      </c>
      <c r="S34" s="116" t="s">
        <v>132</v>
      </c>
      <c r="T34" s="116" t="s">
        <v>156</v>
      </c>
      <c r="U34" s="117" t="s">
        <v>169</v>
      </c>
      <c r="V34" s="117" t="s">
        <v>218</v>
      </c>
    </row>
    <row r="35" spans="1:22" s="13" customFormat="1" x14ac:dyDescent="0.25">
      <c r="A35" s="13" t="s">
        <v>22</v>
      </c>
      <c r="B35" s="13" t="s">
        <v>23</v>
      </c>
      <c r="C35" s="13" t="s">
        <v>90</v>
      </c>
      <c r="D35" s="13" t="s">
        <v>103</v>
      </c>
      <c r="E35" s="14" t="s">
        <v>77</v>
      </c>
      <c r="F35" s="13" t="s">
        <v>16</v>
      </c>
      <c r="G35" s="13" t="s">
        <v>31</v>
      </c>
      <c r="H35" s="15">
        <v>40940</v>
      </c>
      <c r="I35" s="15">
        <v>41485</v>
      </c>
      <c r="J35" s="16">
        <f t="shared" si="3"/>
        <v>199990</v>
      </c>
      <c r="K35" s="17">
        <v>127913</v>
      </c>
      <c r="L35" s="17">
        <v>41040</v>
      </c>
      <c r="M35" s="17">
        <v>31037</v>
      </c>
      <c r="N35" s="18">
        <f t="shared" si="4"/>
        <v>1.1837019762892638</v>
      </c>
      <c r="O35" s="18"/>
      <c r="P35" s="19" t="s">
        <v>3</v>
      </c>
      <c r="Q35" s="19" t="s">
        <v>24</v>
      </c>
      <c r="R35" s="13" t="s">
        <v>10</v>
      </c>
      <c r="S35" s="6" t="s">
        <v>336</v>
      </c>
      <c r="T35" s="6" t="s">
        <v>334</v>
      </c>
      <c r="U35" s="6" t="s">
        <v>167</v>
      </c>
      <c r="V35" s="13" t="s">
        <v>218</v>
      </c>
    </row>
    <row r="36" spans="1:22" s="13" customFormat="1" x14ac:dyDescent="0.25">
      <c r="A36" s="28" t="s">
        <v>204</v>
      </c>
      <c r="B36" s="28" t="s">
        <v>66</v>
      </c>
      <c r="C36" s="28" t="s">
        <v>185</v>
      </c>
      <c r="D36" s="28" t="s">
        <v>112</v>
      </c>
      <c r="E36" s="29" t="s">
        <v>69</v>
      </c>
      <c r="F36" s="28" t="s">
        <v>18</v>
      </c>
      <c r="G36" s="28" t="s">
        <v>98</v>
      </c>
      <c r="H36" s="30">
        <v>40756</v>
      </c>
      <c r="I36" s="30">
        <v>41486</v>
      </c>
      <c r="J36" s="42">
        <f t="shared" si="3"/>
        <v>2840000</v>
      </c>
      <c r="K36" s="32">
        <v>1049047</v>
      </c>
      <c r="L36" s="32">
        <v>1299508</v>
      </c>
      <c r="M36" s="32">
        <v>491445</v>
      </c>
      <c r="N36" s="33">
        <f t="shared" si="4"/>
        <v>1.2092542009874157</v>
      </c>
      <c r="O36" s="33">
        <v>0.15</v>
      </c>
      <c r="P36" s="28" t="s">
        <v>3</v>
      </c>
      <c r="Q36" s="28" t="s">
        <v>100</v>
      </c>
      <c r="R36" s="28" t="s">
        <v>12</v>
      </c>
      <c r="S36" s="28" t="s">
        <v>133</v>
      </c>
      <c r="T36" s="28" t="s">
        <v>157</v>
      </c>
      <c r="U36" s="34" t="s">
        <v>168</v>
      </c>
      <c r="V36" s="13" t="s">
        <v>218</v>
      </c>
    </row>
    <row r="37" spans="1:22" s="13" customFormat="1" x14ac:dyDescent="0.25">
      <c r="A37" s="13" t="s">
        <v>290</v>
      </c>
      <c r="B37" s="13" t="s">
        <v>291</v>
      </c>
      <c r="C37" s="13" t="s">
        <v>85</v>
      </c>
      <c r="D37" s="13" t="s">
        <v>274</v>
      </c>
      <c r="E37" s="14" t="s">
        <v>70</v>
      </c>
      <c r="F37" s="13" t="s">
        <v>180</v>
      </c>
      <c r="G37" s="13" t="s">
        <v>245</v>
      </c>
      <c r="H37" s="15">
        <v>41258</v>
      </c>
      <c r="I37" s="15">
        <v>41486</v>
      </c>
      <c r="J37" s="16">
        <f t="shared" si="3"/>
        <v>72054</v>
      </c>
      <c r="K37" s="32">
        <v>48295</v>
      </c>
      <c r="L37" s="32">
        <v>15470</v>
      </c>
      <c r="M37" s="17">
        <v>8289</v>
      </c>
      <c r="N37" s="18">
        <f t="shared" si="4"/>
        <v>1.1299929428369795</v>
      </c>
      <c r="O37" s="18"/>
      <c r="P37" s="19" t="s">
        <v>3</v>
      </c>
      <c r="Q37" s="19" t="s">
        <v>100</v>
      </c>
      <c r="R37" s="13" t="s">
        <v>292</v>
      </c>
      <c r="S37" s="13" t="s">
        <v>293</v>
      </c>
      <c r="T37" s="6" t="s">
        <v>334</v>
      </c>
      <c r="U37" s="6" t="s">
        <v>156</v>
      </c>
      <c r="V37" s="13" t="s">
        <v>218</v>
      </c>
    </row>
    <row r="38" spans="1:22" s="20" customFormat="1" x14ac:dyDescent="0.25">
      <c r="A38" s="41" t="s">
        <v>9</v>
      </c>
      <c r="B38" s="41" t="s">
        <v>25</v>
      </c>
      <c r="C38" s="41" t="s">
        <v>93</v>
      </c>
      <c r="D38" s="41" t="s">
        <v>115</v>
      </c>
      <c r="E38" s="48" t="s">
        <v>80</v>
      </c>
      <c r="F38" s="41" t="s">
        <v>26</v>
      </c>
      <c r="G38" s="41" t="s">
        <v>26</v>
      </c>
      <c r="H38" s="49">
        <v>40452</v>
      </c>
      <c r="I38" s="49">
        <v>40907</v>
      </c>
      <c r="J38" s="50">
        <f t="shared" si="3"/>
        <v>93724</v>
      </c>
      <c r="K38" s="123">
        <v>70469</v>
      </c>
      <c r="L38" s="123">
        <v>0</v>
      </c>
      <c r="M38" s="51">
        <v>23255</v>
      </c>
      <c r="N38" s="52">
        <f t="shared" si="4"/>
        <v>1.330003263846514</v>
      </c>
      <c r="O38" s="41" t="s">
        <v>3</v>
      </c>
      <c r="P38" s="41" t="s">
        <v>100</v>
      </c>
      <c r="Q38" s="41" t="s">
        <v>10</v>
      </c>
      <c r="R38" s="53" t="s">
        <v>131</v>
      </c>
      <c r="S38" s="53" t="s">
        <v>154</v>
      </c>
      <c r="T38" s="101"/>
      <c r="U38" s="53" t="s">
        <v>192</v>
      </c>
      <c r="V38" s="41"/>
    </row>
    <row r="39" spans="1:22" s="13" customFormat="1" x14ac:dyDescent="0.25">
      <c r="A39" s="41"/>
      <c r="B39" s="41"/>
      <c r="C39" s="41"/>
      <c r="D39" s="41"/>
      <c r="E39" s="48"/>
      <c r="F39" s="41"/>
      <c r="G39" s="41"/>
      <c r="H39" s="49"/>
      <c r="I39" s="49"/>
      <c r="J39" s="50"/>
      <c r="K39" s="123"/>
      <c r="L39" s="123"/>
      <c r="M39" s="51"/>
      <c r="N39" s="52"/>
      <c r="O39" s="41"/>
      <c r="P39" s="41"/>
      <c r="Q39" s="41"/>
      <c r="R39" s="41"/>
      <c r="S39" s="41"/>
      <c r="T39" s="35"/>
      <c r="U39" s="41"/>
    </row>
    <row r="40" spans="1:22" s="35" customFormat="1" x14ac:dyDescent="0.25">
      <c r="A40" s="41"/>
      <c r="B40" s="41"/>
      <c r="C40" s="41"/>
      <c r="D40" s="41"/>
      <c r="E40" s="48"/>
      <c r="F40" s="41"/>
      <c r="G40" s="41"/>
      <c r="H40" s="49"/>
      <c r="I40" s="49"/>
      <c r="J40" s="50"/>
      <c r="K40" s="51"/>
      <c r="L40" s="51"/>
      <c r="M40" s="51"/>
      <c r="N40" s="52"/>
      <c r="O40" s="53"/>
      <c r="P40" s="53"/>
      <c r="Q40" s="41"/>
      <c r="V40" s="41"/>
    </row>
    <row r="41" spans="1:22" s="35" customFormat="1" x14ac:dyDescent="0.25">
      <c r="A41" s="41"/>
      <c r="B41" s="41"/>
      <c r="C41" s="41"/>
      <c r="D41" s="41"/>
      <c r="E41" s="48"/>
      <c r="F41" s="41"/>
      <c r="G41" s="41"/>
      <c r="H41" s="49"/>
      <c r="I41" s="49"/>
      <c r="J41" s="50"/>
      <c r="K41" s="51"/>
      <c r="L41" s="51"/>
      <c r="M41" s="51"/>
      <c r="N41" s="52"/>
      <c r="O41" s="41"/>
      <c r="P41" s="41"/>
      <c r="Q41" s="41"/>
      <c r="R41" s="41"/>
      <c r="S41" s="41"/>
      <c r="U41" s="41"/>
      <c r="V41" s="13"/>
    </row>
    <row r="42" spans="1:22" x14ac:dyDescent="0.25">
      <c r="A42" s="6"/>
      <c r="B42" s="6"/>
      <c r="C42" s="6"/>
      <c r="D42" s="6"/>
      <c r="E42" s="99"/>
      <c r="F42" s="6"/>
      <c r="G42" s="6"/>
      <c r="H42" s="8"/>
      <c r="I42" s="8"/>
      <c r="J42" s="9"/>
      <c r="K42" s="10"/>
      <c r="L42" s="10"/>
      <c r="M42" s="10"/>
      <c r="N42" s="11"/>
      <c r="O42" s="12"/>
      <c r="P42" s="12"/>
      <c r="Q42" s="6"/>
      <c r="R42" s="6"/>
      <c r="S42" s="13"/>
      <c r="T42" s="6"/>
      <c r="U42" s="6"/>
      <c r="V42" s="35"/>
    </row>
    <row r="43" spans="1:22" x14ac:dyDescent="0.25">
      <c r="A43" s="6"/>
      <c r="B43" s="6"/>
      <c r="C43" s="6"/>
      <c r="D43" s="6"/>
      <c r="E43" s="99"/>
      <c r="F43" s="6"/>
      <c r="G43" s="6"/>
      <c r="H43" s="8"/>
      <c r="I43" s="8"/>
      <c r="J43" s="9"/>
      <c r="K43" s="10"/>
      <c r="L43" s="10"/>
      <c r="M43" s="10"/>
      <c r="N43" s="11"/>
      <c r="O43" s="12"/>
      <c r="P43" s="12"/>
      <c r="Q43" s="6"/>
      <c r="R43" s="6"/>
      <c r="S43" s="13"/>
      <c r="T43" s="6"/>
      <c r="U43" s="6"/>
      <c r="V43" s="13"/>
    </row>
    <row r="44" spans="1:22" x14ac:dyDescent="0.25">
      <c r="A44" s="124"/>
      <c r="B44" s="124"/>
      <c r="C44" s="124"/>
      <c r="D44" s="124"/>
      <c r="E44" s="125"/>
      <c r="F44" s="124"/>
      <c r="G44" s="124"/>
      <c r="H44" s="126"/>
      <c r="I44" s="126"/>
      <c r="J44" s="127"/>
      <c r="K44" s="128"/>
      <c r="L44" s="128"/>
      <c r="M44" s="128"/>
      <c r="N44" s="129"/>
      <c r="O44" s="130"/>
      <c r="P44" s="130"/>
      <c r="Q44" s="124"/>
      <c r="R44" s="124"/>
      <c r="S44" s="124"/>
      <c r="T44" s="124"/>
      <c r="U44" s="35"/>
    </row>
    <row r="45" spans="1:22" s="35" customFormat="1" x14ac:dyDescent="0.25">
      <c r="A45" s="41"/>
      <c r="B45" s="41"/>
      <c r="C45" s="41"/>
      <c r="D45" s="41"/>
      <c r="E45" s="48"/>
      <c r="F45" s="41"/>
      <c r="G45" s="41"/>
      <c r="H45" s="49"/>
      <c r="I45" s="49"/>
      <c r="J45" s="50"/>
      <c r="K45" s="51"/>
      <c r="L45" s="51"/>
      <c r="M45" s="51"/>
      <c r="N45" s="52"/>
      <c r="O45" s="53"/>
      <c r="P45" s="53"/>
      <c r="Q45" s="41"/>
      <c r="R45" s="41"/>
      <c r="S45" s="41"/>
      <c r="U45" s="41"/>
      <c r="V45" s="6"/>
    </row>
    <row r="46" spans="1:22" s="35" customFormat="1" x14ac:dyDescent="0.25">
      <c r="A46" s="41"/>
      <c r="B46" s="41"/>
      <c r="C46" s="41"/>
      <c r="D46" s="41"/>
      <c r="E46" s="48"/>
      <c r="F46" s="41"/>
      <c r="G46" s="41"/>
      <c r="H46" s="49"/>
      <c r="I46" s="131"/>
      <c r="J46" s="50"/>
      <c r="K46" s="51"/>
      <c r="L46" s="51"/>
      <c r="M46" s="51"/>
      <c r="N46" s="52"/>
      <c r="O46" s="53"/>
      <c r="P46" s="53"/>
      <c r="Q46" s="53"/>
      <c r="R46" s="41"/>
      <c r="S46" s="41"/>
      <c r="U46" s="41"/>
      <c r="V46" s="41"/>
    </row>
    <row r="47" spans="1:22" x14ac:dyDescent="0.25">
      <c r="H47" s="49"/>
      <c r="I47" s="49"/>
      <c r="J47" s="132">
        <f>SUM(J2:J46)</f>
        <v>16074923.600000001</v>
      </c>
      <c r="K47" s="51"/>
      <c r="L47" s="51"/>
      <c r="M47" s="51"/>
      <c r="N47" s="52"/>
      <c r="O47" s="133"/>
      <c r="P47" s="53"/>
      <c r="T47" s="35"/>
    </row>
    <row r="48" spans="1:22" x14ac:dyDescent="0.25">
      <c r="H48" s="49"/>
      <c r="I48" s="49"/>
      <c r="J48" s="50"/>
      <c r="K48" s="51"/>
      <c r="L48" s="51"/>
      <c r="M48" s="51"/>
      <c r="N48" s="52"/>
      <c r="O48" s="133"/>
      <c r="P48" s="53"/>
      <c r="T48" s="35"/>
    </row>
    <row r="49" spans="8:20" x14ac:dyDescent="0.25">
      <c r="H49" s="49"/>
      <c r="I49" s="49"/>
      <c r="J49" s="50"/>
      <c r="K49" s="51"/>
      <c r="L49" s="51"/>
      <c r="M49" s="51"/>
      <c r="N49" s="52"/>
      <c r="O49" s="133"/>
      <c r="P49" s="53"/>
      <c r="T49" s="35"/>
    </row>
    <row r="50" spans="8:20" x14ac:dyDescent="0.25">
      <c r="H50" s="49"/>
      <c r="I50" s="49"/>
      <c r="J50" s="50"/>
      <c r="K50" s="51"/>
      <c r="L50" s="51"/>
      <c r="M50" s="51"/>
      <c r="N50" s="52"/>
      <c r="O50" s="53"/>
      <c r="P50" s="53"/>
      <c r="T50" s="35"/>
    </row>
    <row r="51" spans="8:20" x14ac:dyDescent="0.25">
      <c r="H51" s="49"/>
      <c r="I51" s="49"/>
      <c r="J51" s="50"/>
      <c r="K51" s="51"/>
      <c r="L51" s="51"/>
      <c r="M51" s="51"/>
      <c r="N51" s="52"/>
      <c r="O51" s="53"/>
      <c r="P51" s="53"/>
      <c r="T51" s="35"/>
    </row>
    <row r="52" spans="8:20" x14ac:dyDescent="0.25">
      <c r="H52" s="49"/>
      <c r="I52" s="49"/>
      <c r="J52" s="50"/>
      <c r="K52" s="51"/>
      <c r="L52" s="51"/>
      <c r="M52" s="51"/>
      <c r="N52" s="52"/>
      <c r="O52" s="53"/>
      <c r="P52" s="53"/>
      <c r="T52" s="35"/>
    </row>
    <row r="53" spans="8:20" x14ac:dyDescent="0.25">
      <c r="H53" s="49"/>
      <c r="I53" s="49"/>
      <c r="J53" s="50"/>
      <c r="K53" s="51"/>
      <c r="L53" s="51"/>
      <c r="M53" s="51"/>
      <c r="N53" s="52"/>
      <c r="O53" s="53"/>
      <c r="P53" s="53"/>
      <c r="T53" s="35"/>
    </row>
    <row r="54" spans="8:20" x14ac:dyDescent="0.25">
      <c r="H54" s="49"/>
      <c r="I54" s="49"/>
      <c r="J54" s="50"/>
      <c r="K54" s="51"/>
      <c r="L54" s="51"/>
      <c r="M54" s="51"/>
      <c r="N54" s="52"/>
      <c r="O54" s="53"/>
      <c r="P54" s="53"/>
      <c r="T54" s="35"/>
    </row>
    <row r="55" spans="8:20" x14ac:dyDescent="0.25">
      <c r="H55" s="49"/>
      <c r="I55" s="49"/>
      <c r="J55" s="50"/>
      <c r="K55" s="51"/>
      <c r="L55" s="51"/>
      <c r="M55" s="51"/>
      <c r="N55" s="52"/>
      <c r="O55" s="53"/>
      <c r="P55" s="53"/>
      <c r="T55" s="35"/>
    </row>
    <row r="56" spans="8:20" x14ac:dyDescent="0.25">
      <c r="H56" s="49"/>
      <c r="I56" s="49"/>
      <c r="J56" s="50"/>
      <c r="K56" s="51"/>
      <c r="L56" s="51"/>
      <c r="M56" s="51"/>
      <c r="N56" s="52"/>
      <c r="O56" s="53"/>
      <c r="P56" s="53"/>
      <c r="T56" s="35"/>
    </row>
    <row r="57" spans="8:20" x14ac:dyDescent="0.25">
      <c r="H57" s="49"/>
      <c r="I57" s="49"/>
      <c r="J57" s="50"/>
      <c r="K57" s="51"/>
      <c r="L57" s="51"/>
      <c r="M57" s="51"/>
      <c r="N57" s="52"/>
      <c r="O57" s="53"/>
      <c r="P57" s="53"/>
      <c r="T57" s="35"/>
    </row>
    <row r="58" spans="8:20" x14ac:dyDescent="0.25">
      <c r="H58" s="49"/>
      <c r="I58" s="49"/>
      <c r="J58" s="50"/>
      <c r="K58" s="51"/>
      <c r="L58" s="51"/>
      <c r="M58" s="51"/>
      <c r="N58" s="52"/>
      <c r="O58" s="53"/>
      <c r="P58" s="53"/>
      <c r="T58" s="35"/>
    </row>
    <row r="59" spans="8:20" x14ac:dyDescent="0.25">
      <c r="H59" s="49"/>
      <c r="I59" s="49"/>
      <c r="J59" s="50"/>
      <c r="K59" s="51"/>
      <c r="L59" s="51"/>
      <c r="M59" s="51"/>
      <c r="N59" s="52"/>
      <c r="O59" s="53"/>
      <c r="P59" s="53"/>
      <c r="T59" s="35"/>
    </row>
  </sheetData>
  <sortState ref="A4:Q28">
    <sortCondition ref="A5:A28"/>
  </sortState>
  <phoneticPr fontId="20" type="noConversion"/>
  <dataValidations count="3">
    <dataValidation type="list" allowBlank="1" showInputMessage="1" showErrorMessage="1" sqref="O1 O4:O9 O11:O14 O16:O32 O38:O46 P36:P37">
      <formula1>"YES,NO"</formula1>
    </dataValidation>
    <dataValidation type="list" allowBlank="1" showInputMessage="1" showErrorMessage="1" sqref="U47:U1048576 U19:U20 U5:U9 U41:U44 U1 U23:U25 U12:U14 U27:U32 U38:U39">
      <formula1>$X$2:$X$5</formula1>
    </dataValidation>
    <dataValidation type="list" allowBlank="1" showInputMessage="1" showErrorMessage="1" sqref="U45:U46 U22 U40 U11 U2 U4">
      <formula1>$AC$4:$AC$6</formula1>
    </dataValidation>
  </dataValidations>
  <hyperlinks>
    <hyperlink ref="E6" r:id="rId1"/>
    <hyperlink ref="E22" r:id="rId2"/>
    <hyperlink ref="E14" r:id="rId3"/>
    <hyperlink ref="E31" r:id="rId4"/>
    <hyperlink ref="E20" r:id="rId5"/>
    <hyperlink ref="E18" r:id="rId6"/>
    <hyperlink ref="E25" r:id="rId7"/>
    <hyperlink ref="E4" r:id="rId8"/>
    <hyperlink ref="E11" r:id="rId9"/>
    <hyperlink ref="E9" r:id="rId10"/>
    <hyperlink ref="E21" r:id="rId11"/>
    <hyperlink ref="E16" r:id="rId12"/>
    <hyperlink ref="E7" r:id="rId13"/>
    <hyperlink ref="E28" r:id="rId14"/>
    <hyperlink ref="E2" r:id="rId15"/>
    <hyperlink ref="E19" r:id="rId16"/>
    <hyperlink ref="E3" r:id="rId17"/>
    <hyperlink ref="E24" r:id="rId18"/>
    <hyperlink ref="E27" r:id="rId19"/>
    <hyperlink ref="E8" r:id="rId20"/>
    <hyperlink ref="E5" r:id="rId21"/>
    <hyperlink ref="E38" r:id="rId22"/>
    <hyperlink ref="E36" r:id="rId23"/>
    <hyperlink ref="E33" r:id="rId24"/>
    <hyperlink ref="E34" r:id="rId25"/>
    <hyperlink ref="E35" r:id="rId26"/>
  </hyperlinks>
  <pageMargins left="0.7" right="0.7" top="0.75" bottom="0.75" header="0.3" footer="0.3"/>
  <pageSetup paperSize="17" scale="60" fitToWidth="2" fitToHeight="2" orientation="landscape" horizontalDpi="1200" verticalDpi="1200" r:id="rId27"/>
  <ignoredErrors>
    <ignoredError sqref="O1" listDataValidation="1"/>
  </ignoredErrors>
  <tableParts count="1">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P27"/>
  <sheetViews>
    <sheetView workbookViewId="0">
      <selection activeCell="C8" sqref="C8"/>
    </sheetView>
  </sheetViews>
  <sheetFormatPr defaultRowHeight="15" x14ac:dyDescent="0.25"/>
  <cols>
    <col min="1" max="1" width="9.140625" style="2"/>
    <col min="2" max="2" width="20.28515625" style="2" customWidth="1"/>
    <col min="3" max="3" width="14.85546875" style="2" customWidth="1"/>
    <col min="4" max="4" width="16.85546875" style="2" customWidth="1"/>
    <col min="5" max="5" width="17.7109375" style="2" customWidth="1"/>
    <col min="6" max="6" width="14.28515625" style="2" customWidth="1"/>
    <col min="7" max="7" width="15.140625" style="2" customWidth="1"/>
    <col min="8" max="8" width="21.85546875" style="2" customWidth="1"/>
    <col min="9" max="13" width="0" style="2" hidden="1" customWidth="1"/>
    <col min="14" max="14" width="17.42578125" style="2" customWidth="1"/>
    <col min="15" max="15" width="20.5703125" style="2" customWidth="1"/>
    <col min="16" max="16" width="20.42578125" style="2" customWidth="1"/>
    <col min="17" max="16384" width="9.140625" style="2"/>
  </cols>
  <sheetData>
    <row r="1" spans="1:16" ht="46.5" customHeight="1" x14ac:dyDescent="0.3">
      <c r="A1" s="134" t="s">
        <v>205</v>
      </c>
      <c r="B1" s="60" t="s">
        <v>206</v>
      </c>
      <c r="C1" s="60" t="s">
        <v>173</v>
      </c>
      <c r="D1" s="60" t="s">
        <v>208</v>
      </c>
      <c r="E1" s="60" t="s">
        <v>188</v>
      </c>
      <c r="F1" s="60" t="s">
        <v>174</v>
      </c>
      <c r="G1" s="60" t="s">
        <v>175</v>
      </c>
      <c r="H1" s="60" t="s">
        <v>176</v>
      </c>
      <c r="I1" s="60" t="s">
        <v>5</v>
      </c>
      <c r="J1" s="60" t="s">
        <v>209</v>
      </c>
      <c r="K1" s="60" t="s">
        <v>217</v>
      </c>
      <c r="L1" s="60" t="s">
        <v>210</v>
      </c>
      <c r="M1" s="60" t="s">
        <v>211</v>
      </c>
      <c r="N1" s="60" t="s">
        <v>212</v>
      </c>
      <c r="O1" s="60" t="s">
        <v>213</v>
      </c>
      <c r="P1" s="60" t="s">
        <v>190</v>
      </c>
    </row>
    <row r="2" spans="1:16" ht="15.75" x14ac:dyDescent="0.25">
      <c r="A2" s="135" t="s">
        <v>164</v>
      </c>
      <c r="B2" s="61" t="s">
        <v>178</v>
      </c>
      <c r="C2" s="61" t="s">
        <v>186</v>
      </c>
      <c r="D2" s="61" t="s">
        <v>151</v>
      </c>
      <c r="E2" s="61" t="s">
        <v>165</v>
      </c>
      <c r="F2" s="62">
        <v>41059</v>
      </c>
      <c r="G2" s="62">
        <v>42155</v>
      </c>
      <c r="H2" s="63">
        <f>SUM(I2:K2)</f>
        <v>4997560</v>
      </c>
      <c r="I2" s="64">
        <v>4362400</v>
      </c>
      <c r="J2" s="64"/>
      <c r="K2" s="64">
        <v>635160</v>
      </c>
      <c r="L2" s="65">
        <f t="shared" ref="L2:L18" si="0">1+(K2/(I2+J2))</f>
        <v>1.1455987529800109</v>
      </c>
      <c r="M2" s="136" t="s">
        <v>2</v>
      </c>
      <c r="N2" s="136" t="s">
        <v>101</v>
      </c>
      <c r="O2" s="61" t="s">
        <v>166</v>
      </c>
      <c r="P2" s="61" t="s">
        <v>177</v>
      </c>
    </row>
    <row r="3" spans="1:16" ht="15.75" x14ac:dyDescent="0.25">
      <c r="A3" s="137" t="s">
        <v>240</v>
      </c>
      <c r="B3" s="66" t="s">
        <v>241</v>
      </c>
      <c r="C3" s="66" t="s">
        <v>90</v>
      </c>
      <c r="D3" s="66" t="s">
        <v>151</v>
      </c>
      <c r="E3" s="66" t="s">
        <v>165</v>
      </c>
      <c r="F3" s="67">
        <v>41166</v>
      </c>
      <c r="G3" s="67">
        <v>42369</v>
      </c>
      <c r="H3" s="68">
        <f>+SUM(I3:K3)</f>
        <v>3600001</v>
      </c>
      <c r="I3" s="69">
        <v>2184001</v>
      </c>
      <c r="J3" s="69">
        <v>816000</v>
      </c>
      <c r="K3" s="69">
        <v>600000</v>
      </c>
      <c r="L3" s="70">
        <f t="shared" si="0"/>
        <v>1.1999999333333555</v>
      </c>
      <c r="M3" s="138" t="s">
        <v>3</v>
      </c>
      <c r="N3" s="138" t="s">
        <v>101</v>
      </c>
      <c r="O3" s="66" t="s">
        <v>166</v>
      </c>
      <c r="P3" s="66" t="s">
        <v>242</v>
      </c>
    </row>
    <row r="4" spans="1:16" ht="15.75" x14ac:dyDescent="0.25">
      <c r="A4" s="139" t="s">
        <v>191</v>
      </c>
      <c r="B4" s="71" t="s">
        <v>325</v>
      </c>
      <c r="C4" s="71" t="s">
        <v>179</v>
      </c>
      <c r="D4" s="71" t="s">
        <v>180</v>
      </c>
      <c r="E4" s="71" t="s">
        <v>119</v>
      </c>
      <c r="F4" s="72">
        <v>41091</v>
      </c>
      <c r="G4" s="72">
        <v>42185</v>
      </c>
      <c r="H4" s="73">
        <f t="shared" ref="H4:H14" si="1">SUM(I4:K4)</f>
        <v>3000000</v>
      </c>
      <c r="I4" s="74">
        <v>2608696</v>
      </c>
      <c r="J4" s="74"/>
      <c r="K4" s="74">
        <v>391304</v>
      </c>
      <c r="L4" s="75">
        <f t="shared" si="0"/>
        <v>1.1499998466666872</v>
      </c>
      <c r="M4" s="140" t="s">
        <v>3</v>
      </c>
      <c r="N4" s="140" t="s">
        <v>181</v>
      </c>
      <c r="O4" s="71" t="s">
        <v>166</v>
      </c>
      <c r="P4" s="71" t="s">
        <v>184</v>
      </c>
    </row>
    <row r="5" spans="1:16" ht="15.75" x14ac:dyDescent="0.25">
      <c r="A5" s="137" t="s">
        <v>204</v>
      </c>
      <c r="B5" s="66" t="s">
        <v>66</v>
      </c>
      <c r="C5" s="66" t="s">
        <v>185</v>
      </c>
      <c r="D5" s="66" t="s">
        <v>18</v>
      </c>
      <c r="E5" s="66" t="s">
        <v>98</v>
      </c>
      <c r="F5" s="67">
        <v>40756</v>
      </c>
      <c r="G5" s="67">
        <v>41486</v>
      </c>
      <c r="H5" s="68">
        <f t="shared" si="1"/>
        <v>2840000</v>
      </c>
      <c r="I5" s="69">
        <v>1049047</v>
      </c>
      <c r="J5" s="69">
        <v>1299508</v>
      </c>
      <c r="K5" s="69">
        <v>491445</v>
      </c>
      <c r="L5" s="70">
        <f t="shared" si="0"/>
        <v>1.2092542009874157</v>
      </c>
      <c r="M5" s="66" t="s">
        <v>3</v>
      </c>
      <c r="N5" s="66" t="s">
        <v>100</v>
      </c>
      <c r="O5" s="66" t="s">
        <v>12</v>
      </c>
      <c r="P5" s="66" t="s">
        <v>133</v>
      </c>
    </row>
    <row r="6" spans="1:16" ht="15.75" x14ac:dyDescent="0.25">
      <c r="A6" s="135" t="s">
        <v>261</v>
      </c>
      <c r="B6" s="61" t="s">
        <v>262</v>
      </c>
      <c r="C6" s="61" t="s">
        <v>265</v>
      </c>
      <c r="D6" s="61" t="s">
        <v>180</v>
      </c>
      <c r="E6" s="61" t="s">
        <v>245</v>
      </c>
      <c r="F6" s="62">
        <v>41214</v>
      </c>
      <c r="G6" s="62">
        <v>42308</v>
      </c>
      <c r="H6" s="63">
        <f t="shared" si="1"/>
        <v>2583790</v>
      </c>
      <c r="I6" s="64">
        <v>1400012</v>
      </c>
      <c r="J6" s="64">
        <v>846762</v>
      </c>
      <c r="K6" s="64">
        <v>337016</v>
      </c>
      <c r="L6" s="65">
        <f t="shared" si="0"/>
        <v>1.1499999554917406</v>
      </c>
      <c r="M6" s="136" t="s">
        <v>2</v>
      </c>
      <c r="N6" s="136" t="s">
        <v>252</v>
      </c>
      <c r="O6" s="61" t="s">
        <v>166</v>
      </c>
      <c r="P6" s="61" t="s">
        <v>266</v>
      </c>
    </row>
    <row r="7" spans="1:16" ht="15.75" x14ac:dyDescent="0.25">
      <c r="A7" s="141" t="s">
        <v>4</v>
      </c>
      <c r="B7" s="142" t="s">
        <v>228</v>
      </c>
      <c r="C7" s="142" t="s">
        <v>85</v>
      </c>
      <c r="D7" s="142" t="s">
        <v>16</v>
      </c>
      <c r="E7" s="142" t="s">
        <v>52</v>
      </c>
      <c r="F7" s="143">
        <v>39833</v>
      </c>
      <c r="G7" s="143">
        <v>41274</v>
      </c>
      <c r="H7" s="144">
        <f t="shared" si="1"/>
        <v>2450191</v>
      </c>
      <c r="I7" s="145">
        <v>1870642</v>
      </c>
      <c r="J7" s="145"/>
      <c r="K7" s="145">
        <v>579549</v>
      </c>
      <c r="L7" s="146">
        <f t="shared" si="0"/>
        <v>1.3098128877679427</v>
      </c>
      <c r="M7" s="142" t="s">
        <v>2</v>
      </c>
      <c r="N7" s="142" t="s">
        <v>24</v>
      </c>
      <c r="O7" s="142" t="s">
        <v>10</v>
      </c>
      <c r="P7" s="147" t="s">
        <v>125</v>
      </c>
    </row>
    <row r="8" spans="1:16" ht="15.75" x14ac:dyDescent="0.25">
      <c r="A8" s="148" t="s">
        <v>322</v>
      </c>
      <c r="B8" s="81" t="s">
        <v>311</v>
      </c>
      <c r="C8" s="81" t="s">
        <v>86</v>
      </c>
      <c r="D8" s="81" t="s">
        <v>18</v>
      </c>
      <c r="E8" s="81" t="s">
        <v>98</v>
      </c>
      <c r="F8" s="82">
        <v>41275</v>
      </c>
      <c r="G8" s="82">
        <v>41639</v>
      </c>
      <c r="H8" s="83">
        <f t="shared" si="1"/>
        <v>1785010</v>
      </c>
      <c r="I8" s="84">
        <v>258560</v>
      </c>
      <c r="J8" s="84">
        <v>1290392</v>
      </c>
      <c r="K8" s="84">
        <f>71231+84738+80089</f>
        <v>236058</v>
      </c>
      <c r="L8" s="85">
        <f t="shared" si="0"/>
        <v>1.1523985249381516</v>
      </c>
      <c r="M8" s="81" t="s">
        <v>3</v>
      </c>
      <c r="N8" s="81" t="s">
        <v>100</v>
      </c>
      <c r="O8" s="81" t="s">
        <v>12</v>
      </c>
      <c r="P8" s="81" t="s">
        <v>136</v>
      </c>
    </row>
    <row r="9" spans="1:16" ht="15.75" x14ac:dyDescent="0.25">
      <c r="A9" s="149" t="s">
        <v>222</v>
      </c>
      <c r="B9" s="76" t="s">
        <v>223</v>
      </c>
      <c r="C9" s="76" t="s">
        <v>224</v>
      </c>
      <c r="D9" s="76" t="s">
        <v>151</v>
      </c>
      <c r="E9" s="76" t="s">
        <v>98</v>
      </c>
      <c r="F9" s="77">
        <v>41153</v>
      </c>
      <c r="G9" s="77">
        <v>41882</v>
      </c>
      <c r="H9" s="78">
        <f t="shared" si="1"/>
        <v>1295953</v>
      </c>
      <c r="I9" s="79">
        <v>836065</v>
      </c>
      <c r="J9" s="79">
        <v>243896</v>
      </c>
      <c r="K9" s="79">
        <v>215992</v>
      </c>
      <c r="L9" s="80">
        <f t="shared" si="0"/>
        <v>1.1999998148081272</v>
      </c>
      <c r="M9" s="150" t="s">
        <v>2</v>
      </c>
      <c r="N9" s="150" t="s">
        <v>100</v>
      </c>
      <c r="O9" s="76" t="s">
        <v>152</v>
      </c>
      <c r="P9" s="76" t="s">
        <v>227</v>
      </c>
    </row>
    <row r="10" spans="1:16" ht="15.75" x14ac:dyDescent="0.25">
      <c r="A10" s="135" t="s">
        <v>345</v>
      </c>
      <c r="B10" s="61" t="s">
        <v>338</v>
      </c>
      <c r="C10" s="61" t="s">
        <v>337</v>
      </c>
      <c r="D10" s="61" t="s">
        <v>201</v>
      </c>
      <c r="E10" s="61" t="s">
        <v>307</v>
      </c>
      <c r="F10" s="62">
        <v>41365</v>
      </c>
      <c r="G10" s="62">
        <v>41578</v>
      </c>
      <c r="H10" s="63">
        <f t="shared" si="1"/>
        <v>1185484</v>
      </c>
      <c r="I10" s="64">
        <v>1058467.8600000001</v>
      </c>
      <c r="J10" s="64"/>
      <c r="K10" s="64">
        <v>127016.14</v>
      </c>
      <c r="L10" s="65">
        <f t="shared" si="0"/>
        <v>1.1199999969767622</v>
      </c>
      <c r="M10" s="136" t="s">
        <v>2</v>
      </c>
      <c r="N10" s="136" t="s">
        <v>252</v>
      </c>
      <c r="O10" s="61" t="s">
        <v>166</v>
      </c>
      <c r="P10" s="61" t="s">
        <v>341</v>
      </c>
    </row>
    <row r="11" spans="1:16" ht="15.75" x14ac:dyDescent="0.25">
      <c r="A11" s="137" t="s">
        <v>117</v>
      </c>
      <c r="B11" s="66" t="s">
        <v>61</v>
      </c>
      <c r="C11" s="66" t="s">
        <v>90</v>
      </c>
      <c r="D11" s="66" t="s">
        <v>16</v>
      </c>
      <c r="E11" s="66" t="s">
        <v>119</v>
      </c>
      <c r="F11" s="67">
        <v>40664</v>
      </c>
      <c r="G11" s="67">
        <v>41639</v>
      </c>
      <c r="H11" s="68">
        <f t="shared" si="1"/>
        <v>1099700</v>
      </c>
      <c r="I11" s="69">
        <v>903678</v>
      </c>
      <c r="J11" s="69">
        <v>52582</v>
      </c>
      <c r="K11" s="69">
        <v>143440</v>
      </c>
      <c r="L11" s="70">
        <f t="shared" si="0"/>
        <v>1.1500010457406982</v>
      </c>
      <c r="M11" s="66" t="s">
        <v>2</v>
      </c>
      <c r="N11" s="138" t="s">
        <v>11</v>
      </c>
      <c r="O11" s="66" t="s">
        <v>166</v>
      </c>
      <c r="P11" s="66" t="s">
        <v>137</v>
      </c>
    </row>
    <row r="12" spans="1:16" ht="15.75" x14ac:dyDescent="0.25">
      <c r="A12" s="148" t="s">
        <v>324</v>
      </c>
      <c r="B12" s="81" t="s">
        <v>320</v>
      </c>
      <c r="C12" s="81" t="s">
        <v>86</v>
      </c>
      <c r="D12" s="81" t="s">
        <v>151</v>
      </c>
      <c r="E12" s="81" t="s">
        <v>98</v>
      </c>
      <c r="F12" s="82">
        <v>41275</v>
      </c>
      <c r="G12" s="82">
        <v>41639</v>
      </c>
      <c r="H12" s="83">
        <f t="shared" si="1"/>
        <v>864319</v>
      </c>
      <c r="I12" s="84">
        <v>670596</v>
      </c>
      <c r="J12" s="84"/>
      <c r="K12" s="84">
        <v>193723</v>
      </c>
      <c r="L12" s="85">
        <f t="shared" si="0"/>
        <v>1.2888818304910856</v>
      </c>
      <c r="M12" s="151" t="s">
        <v>3</v>
      </c>
      <c r="N12" s="151" t="s">
        <v>100</v>
      </c>
      <c r="O12" s="81" t="s">
        <v>152</v>
      </c>
      <c r="P12" s="81" t="s">
        <v>136</v>
      </c>
    </row>
    <row r="13" spans="1:16" ht="15.75" x14ac:dyDescent="0.25">
      <c r="A13" s="149" t="s">
        <v>321</v>
      </c>
      <c r="B13" s="76" t="s">
        <v>68</v>
      </c>
      <c r="C13" s="76" t="s">
        <v>86</v>
      </c>
      <c r="D13" s="76" t="s">
        <v>18</v>
      </c>
      <c r="E13" s="76" t="s">
        <v>98</v>
      </c>
      <c r="F13" s="77">
        <v>41275</v>
      </c>
      <c r="G13" s="77">
        <v>41639</v>
      </c>
      <c r="H13" s="78">
        <f t="shared" si="1"/>
        <v>807710</v>
      </c>
      <c r="I13" s="79">
        <v>636647</v>
      </c>
      <c r="J13" s="79"/>
      <c r="K13" s="79">
        <v>171063</v>
      </c>
      <c r="L13" s="80">
        <f t="shared" si="0"/>
        <v>1.268693640274752</v>
      </c>
      <c r="M13" s="76" t="s">
        <v>3</v>
      </c>
      <c r="N13" s="76" t="s">
        <v>100</v>
      </c>
      <c r="O13" s="76" t="s">
        <v>12</v>
      </c>
      <c r="P13" s="76" t="s">
        <v>139</v>
      </c>
    </row>
    <row r="14" spans="1:16" ht="15.75" x14ac:dyDescent="0.25">
      <c r="A14" s="148" t="s">
        <v>281</v>
      </c>
      <c r="B14" s="81" t="s">
        <v>54</v>
      </c>
      <c r="C14" s="81" t="s">
        <v>89</v>
      </c>
      <c r="D14" s="81" t="s">
        <v>16</v>
      </c>
      <c r="E14" s="81" t="s">
        <v>63</v>
      </c>
      <c r="F14" s="82">
        <v>41244</v>
      </c>
      <c r="G14" s="82">
        <v>41973</v>
      </c>
      <c r="H14" s="83">
        <f t="shared" si="1"/>
        <v>500175</v>
      </c>
      <c r="I14" s="84">
        <v>428935</v>
      </c>
      <c r="J14" s="84">
        <v>6000</v>
      </c>
      <c r="K14" s="84">
        <v>65240</v>
      </c>
      <c r="L14" s="85">
        <f t="shared" si="0"/>
        <v>1.1499994252014669</v>
      </c>
      <c r="M14" s="81" t="s">
        <v>2</v>
      </c>
      <c r="N14" s="81" t="s">
        <v>100</v>
      </c>
      <c r="O14" s="81" t="s">
        <v>10</v>
      </c>
      <c r="P14" s="81" t="s">
        <v>134</v>
      </c>
    </row>
    <row r="15" spans="1:16" ht="15.75" x14ac:dyDescent="0.25">
      <c r="A15" s="137" t="s">
        <v>267</v>
      </c>
      <c r="B15" s="66" t="s">
        <v>268</v>
      </c>
      <c r="C15" s="66" t="s">
        <v>89</v>
      </c>
      <c r="D15" s="66" t="s">
        <v>270</v>
      </c>
      <c r="E15" s="66" t="s">
        <v>270</v>
      </c>
      <c r="F15" s="67">
        <v>41183</v>
      </c>
      <c r="G15" s="67">
        <v>41912</v>
      </c>
      <c r="H15" s="68">
        <v>500000</v>
      </c>
      <c r="I15" s="69">
        <v>500000</v>
      </c>
      <c r="J15" s="69"/>
      <c r="K15" s="69"/>
      <c r="L15" s="70">
        <f t="shared" si="0"/>
        <v>1</v>
      </c>
      <c r="M15" s="138" t="s">
        <v>2</v>
      </c>
      <c r="N15" s="138" t="s">
        <v>102</v>
      </c>
      <c r="O15" s="66" t="s">
        <v>102</v>
      </c>
      <c r="P15" s="66" t="s">
        <v>271</v>
      </c>
    </row>
    <row r="16" spans="1:16" ht="15.75" x14ac:dyDescent="0.25">
      <c r="A16" s="135" t="s">
        <v>310</v>
      </c>
      <c r="B16" s="61" t="s">
        <v>288</v>
      </c>
      <c r="C16" s="61" t="s">
        <v>283</v>
      </c>
      <c r="D16" s="61" t="s">
        <v>201</v>
      </c>
      <c r="E16" s="61" t="s">
        <v>273</v>
      </c>
      <c r="F16" s="62">
        <v>41257</v>
      </c>
      <c r="G16" s="62">
        <v>41986</v>
      </c>
      <c r="H16" s="63">
        <f>SUM(I16:K16)</f>
        <v>499999</v>
      </c>
      <c r="I16" s="64">
        <v>444999</v>
      </c>
      <c r="J16" s="64"/>
      <c r="K16" s="64">
        <v>55000</v>
      </c>
      <c r="L16" s="65">
        <f t="shared" si="0"/>
        <v>1.1235957833613108</v>
      </c>
      <c r="M16" s="136" t="s">
        <v>2</v>
      </c>
      <c r="N16" s="136" t="s">
        <v>181</v>
      </c>
      <c r="O16" s="61" t="s">
        <v>166</v>
      </c>
      <c r="P16" s="61" t="s">
        <v>327</v>
      </c>
    </row>
    <row r="17" spans="1:16" ht="15.75" x14ac:dyDescent="0.25">
      <c r="A17" s="137" t="s">
        <v>323</v>
      </c>
      <c r="B17" s="66" t="s">
        <v>313</v>
      </c>
      <c r="C17" s="66" t="s">
        <v>86</v>
      </c>
      <c r="D17" s="66" t="s">
        <v>151</v>
      </c>
      <c r="E17" s="66" t="s">
        <v>98</v>
      </c>
      <c r="F17" s="67">
        <v>41275</v>
      </c>
      <c r="G17" s="67">
        <v>41639</v>
      </c>
      <c r="H17" s="68">
        <f>SUM(I17:K17)</f>
        <v>460204</v>
      </c>
      <c r="I17" s="69">
        <v>158929</v>
      </c>
      <c r="J17" s="69">
        <v>232967</v>
      </c>
      <c r="K17" s="69">
        <v>68308</v>
      </c>
      <c r="L17" s="70">
        <f t="shared" si="0"/>
        <v>1.1743013452548636</v>
      </c>
      <c r="M17" s="138" t="s">
        <v>3</v>
      </c>
      <c r="N17" s="138" t="s">
        <v>100</v>
      </c>
      <c r="O17" s="66" t="s">
        <v>152</v>
      </c>
      <c r="P17" s="66" t="s">
        <v>315</v>
      </c>
    </row>
    <row r="18" spans="1:16" ht="15.75" x14ac:dyDescent="0.25">
      <c r="A18" s="148" t="s">
        <v>312</v>
      </c>
      <c r="B18" s="81" t="s">
        <v>316</v>
      </c>
      <c r="C18" s="81" t="s">
        <v>90</v>
      </c>
      <c r="D18" s="81" t="s">
        <v>180</v>
      </c>
      <c r="E18" s="81" t="s">
        <v>235</v>
      </c>
      <c r="F18" s="82">
        <v>41281</v>
      </c>
      <c r="G18" s="82">
        <v>42035</v>
      </c>
      <c r="H18" s="83">
        <f>SUM(I18:K18)</f>
        <v>314999</v>
      </c>
      <c r="I18" s="84">
        <v>200869</v>
      </c>
      <c r="J18" s="84">
        <v>75000</v>
      </c>
      <c r="K18" s="84">
        <v>39130</v>
      </c>
      <c r="L18" s="85">
        <f t="shared" si="0"/>
        <v>1.1418426862025091</v>
      </c>
      <c r="M18" s="151" t="s">
        <v>2</v>
      </c>
      <c r="N18" s="151" t="s">
        <v>181</v>
      </c>
      <c r="O18" s="81" t="s">
        <v>166</v>
      </c>
      <c r="P18" s="81" t="s">
        <v>317</v>
      </c>
    </row>
    <row r="19" spans="1:16" ht="15.75" x14ac:dyDescent="0.25">
      <c r="A19" s="149" t="s">
        <v>260</v>
      </c>
      <c r="B19" s="76" t="s">
        <v>124</v>
      </c>
      <c r="C19" s="76" t="s">
        <v>187</v>
      </c>
      <c r="D19" s="76" t="s">
        <v>180</v>
      </c>
      <c r="E19" s="76" t="s">
        <v>244</v>
      </c>
      <c r="F19" s="77">
        <v>40801</v>
      </c>
      <c r="G19" s="77">
        <v>41364</v>
      </c>
      <c r="H19" s="78">
        <v>922009</v>
      </c>
      <c r="I19" s="79">
        <v>199192</v>
      </c>
      <c r="J19" s="79"/>
      <c r="K19" s="79">
        <v>19919</v>
      </c>
      <c r="L19" s="80">
        <v>1.0999989959436123</v>
      </c>
      <c r="M19" s="76" t="s">
        <v>2</v>
      </c>
      <c r="N19" s="76" t="s">
        <v>101</v>
      </c>
      <c r="O19" s="76" t="s">
        <v>166</v>
      </c>
      <c r="P19" s="76" t="s">
        <v>142</v>
      </c>
    </row>
    <row r="20" spans="1:16" ht="15.75" x14ac:dyDescent="0.25">
      <c r="A20" s="148" t="s">
        <v>20</v>
      </c>
      <c r="B20" s="81" t="s">
        <v>128</v>
      </c>
      <c r="C20" s="81" t="s">
        <v>91</v>
      </c>
      <c r="D20" s="81" t="s">
        <v>16</v>
      </c>
      <c r="E20" s="81" t="s">
        <v>21</v>
      </c>
      <c r="F20" s="82">
        <v>40969</v>
      </c>
      <c r="G20" s="86">
        <v>42794</v>
      </c>
      <c r="H20" s="83">
        <f t="shared" ref="H20:H27" si="2">SUM(I20:K20)</f>
        <v>200862</v>
      </c>
      <c r="I20" s="84">
        <v>109699</v>
      </c>
      <c r="J20" s="84">
        <v>55000</v>
      </c>
      <c r="K20" s="84">
        <v>36163</v>
      </c>
      <c r="L20" s="85">
        <f t="shared" ref="L20:L27" si="3">1+(K20/(I20+J20))</f>
        <v>1.2195702463281501</v>
      </c>
      <c r="M20" s="151" t="s">
        <v>3</v>
      </c>
      <c r="N20" s="151" t="s">
        <v>11</v>
      </c>
      <c r="O20" s="151" t="s">
        <v>10</v>
      </c>
      <c r="P20" s="81" t="s">
        <v>143</v>
      </c>
    </row>
    <row r="21" spans="1:16" ht="15.75" x14ac:dyDescent="0.25">
      <c r="A21" s="137" t="s">
        <v>22</v>
      </c>
      <c r="B21" s="66" t="s">
        <v>23</v>
      </c>
      <c r="C21" s="66" t="s">
        <v>90</v>
      </c>
      <c r="D21" s="66" t="s">
        <v>16</v>
      </c>
      <c r="E21" s="66" t="s">
        <v>31</v>
      </c>
      <c r="F21" s="67">
        <v>40940</v>
      </c>
      <c r="G21" s="67">
        <v>41485</v>
      </c>
      <c r="H21" s="68">
        <f t="shared" si="2"/>
        <v>199990</v>
      </c>
      <c r="I21" s="69">
        <v>127913</v>
      </c>
      <c r="J21" s="69">
        <v>41040</v>
      </c>
      <c r="K21" s="69">
        <v>31037</v>
      </c>
      <c r="L21" s="70">
        <f t="shared" si="3"/>
        <v>1.1837019762892638</v>
      </c>
      <c r="M21" s="138" t="s">
        <v>3</v>
      </c>
      <c r="N21" s="138" t="s">
        <v>24</v>
      </c>
      <c r="O21" s="66" t="s">
        <v>10</v>
      </c>
      <c r="P21" s="76" t="s">
        <v>336</v>
      </c>
    </row>
    <row r="22" spans="1:16" ht="15.75" x14ac:dyDescent="0.25">
      <c r="A22" s="135" t="s">
        <v>295</v>
      </c>
      <c r="B22" s="61" t="s">
        <v>335</v>
      </c>
      <c r="C22" s="61" t="s">
        <v>90</v>
      </c>
      <c r="D22" s="61" t="s">
        <v>180</v>
      </c>
      <c r="E22" s="61" t="s">
        <v>245</v>
      </c>
      <c r="F22" s="62">
        <v>41255</v>
      </c>
      <c r="G22" s="62">
        <v>41912</v>
      </c>
      <c r="H22" s="63">
        <f t="shared" si="2"/>
        <v>150001</v>
      </c>
      <c r="I22" s="64">
        <v>100822</v>
      </c>
      <c r="J22" s="64">
        <v>25900</v>
      </c>
      <c r="K22" s="64">
        <v>23279</v>
      </c>
      <c r="L22" s="65">
        <f t="shared" si="3"/>
        <v>1.1837013304714257</v>
      </c>
      <c r="M22" s="136" t="s">
        <v>2</v>
      </c>
      <c r="N22" s="136" t="s">
        <v>181</v>
      </c>
      <c r="O22" s="61" t="s">
        <v>166</v>
      </c>
      <c r="P22" s="61" t="s">
        <v>297</v>
      </c>
    </row>
    <row r="23" spans="1:16" ht="15.75" x14ac:dyDescent="0.25">
      <c r="A23" s="149" t="s">
        <v>282</v>
      </c>
      <c r="B23" s="76" t="s">
        <v>298</v>
      </c>
      <c r="C23" s="76" t="s">
        <v>299</v>
      </c>
      <c r="D23" s="76" t="s">
        <v>151</v>
      </c>
      <c r="E23" s="76" t="s">
        <v>98</v>
      </c>
      <c r="F23" s="77">
        <v>41261</v>
      </c>
      <c r="G23" s="77">
        <v>41470</v>
      </c>
      <c r="H23" s="78">
        <f t="shared" si="2"/>
        <v>150000</v>
      </c>
      <c r="I23" s="79">
        <v>120000</v>
      </c>
      <c r="J23" s="79"/>
      <c r="K23" s="79">
        <v>30000</v>
      </c>
      <c r="L23" s="80">
        <f t="shared" si="3"/>
        <v>1.25</v>
      </c>
      <c r="M23" s="150" t="s">
        <v>3</v>
      </c>
      <c r="N23" s="150" t="s">
        <v>181</v>
      </c>
      <c r="O23" s="76" t="s">
        <v>166</v>
      </c>
      <c r="P23" s="76" t="s">
        <v>302</v>
      </c>
    </row>
    <row r="24" spans="1:16" ht="15.75" x14ac:dyDescent="0.25">
      <c r="A24" s="135" t="s">
        <v>330</v>
      </c>
      <c r="B24" s="61" t="s">
        <v>331</v>
      </c>
      <c r="C24" s="61" t="s">
        <v>332</v>
      </c>
      <c r="D24" s="61" t="s">
        <v>180</v>
      </c>
      <c r="E24" s="61" t="s">
        <v>245</v>
      </c>
      <c r="F24" s="62">
        <v>41334</v>
      </c>
      <c r="G24" s="62">
        <v>41698</v>
      </c>
      <c r="H24" s="63">
        <f t="shared" si="2"/>
        <v>89000</v>
      </c>
      <c r="I24" s="64">
        <v>75061</v>
      </c>
      <c r="J24" s="64"/>
      <c r="K24" s="64">
        <v>13939</v>
      </c>
      <c r="L24" s="65">
        <f t="shared" si="3"/>
        <v>1.1857022954663541</v>
      </c>
      <c r="M24" s="136" t="s">
        <v>3</v>
      </c>
      <c r="N24" s="136" t="s">
        <v>252</v>
      </c>
      <c r="O24" s="61" t="s">
        <v>166</v>
      </c>
      <c r="P24" s="61" t="s">
        <v>333</v>
      </c>
    </row>
    <row r="25" spans="1:16" ht="15.75" x14ac:dyDescent="0.25">
      <c r="A25" s="152" t="s">
        <v>47</v>
      </c>
      <c r="B25" s="147" t="s">
        <v>59</v>
      </c>
      <c r="C25" s="147" t="s">
        <v>94</v>
      </c>
      <c r="D25" s="147" t="s">
        <v>16</v>
      </c>
      <c r="E25" s="147" t="s">
        <v>52</v>
      </c>
      <c r="F25" s="153">
        <v>40716</v>
      </c>
      <c r="G25" s="153">
        <v>41274</v>
      </c>
      <c r="H25" s="154">
        <f t="shared" si="2"/>
        <v>83499</v>
      </c>
      <c r="I25" s="155">
        <v>66518</v>
      </c>
      <c r="J25" s="155"/>
      <c r="K25" s="155">
        <v>16981</v>
      </c>
      <c r="L25" s="146">
        <f t="shared" si="3"/>
        <v>1.2552842839532157</v>
      </c>
      <c r="M25" s="147" t="s">
        <v>2</v>
      </c>
      <c r="N25" s="156" t="s">
        <v>101</v>
      </c>
      <c r="O25" s="147" t="s">
        <v>10</v>
      </c>
      <c r="P25" s="147" t="s">
        <v>132</v>
      </c>
    </row>
    <row r="26" spans="1:16" ht="15.75" x14ac:dyDescent="0.25">
      <c r="A26" s="148" t="s">
        <v>290</v>
      </c>
      <c r="B26" s="81" t="s">
        <v>291</v>
      </c>
      <c r="C26" s="81" t="s">
        <v>85</v>
      </c>
      <c r="D26" s="81" t="s">
        <v>180</v>
      </c>
      <c r="E26" s="81" t="s">
        <v>245</v>
      </c>
      <c r="F26" s="82">
        <v>41258</v>
      </c>
      <c r="G26" s="82">
        <v>41440</v>
      </c>
      <c r="H26" s="83">
        <f t="shared" si="2"/>
        <v>72054</v>
      </c>
      <c r="I26" s="84">
        <v>48295</v>
      </c>
      <c r="J26" s="84">
        <v>15470</v>
      </c>
      <c r="K26" s="84">
        <v>8289</v>
      </c>
      <c r="L26" s="85">
        <f t="shared" si="3"/>
        <v>1.1299929428369795</v>
      </c>
      <c r="M26" s="151" t="s">
        <v>3</v>
      </c>
      <c r="N26" s="151" t="s">
        <v>100</v>
      </c>
      <c r="O26" s="81" t="s">
        <v>292</v>
      </c>
      <c r="P26" s="81" t="s">
        <v>293</v>
      </c>
    </row>
    <row r="27" spans="1:16" ht="15.75" x14ac:dyDescent="0.25">
      <c r="A27" s="149" t="s">
        <v>328</v>
      </c>
      <c r="B27" s="76" t="s">
        <v>329</v>
      </c>
      <c r="C27" s="76" t="s">
        <v>90</v>
      </c>
      <c r="D27" s="76" t="s">
        <v>180</v>
      </c>
      <c r="E27" s="76" t="s">
        <v>245</v>
      </c>
      <c r="F27" s="77">
        <v>41323</v>
      </c>
      <c r="G27" s="77">
        <v>41517</v>
      </c>
      <c r="H27" s="78">
        <f t="shared" si="2"/>
        <v>70000</v>
      </c>
      <c r="I27" s="79">
        <v>18737</v>
      </c>
      <c r="J27" s="79">
        <v>40400</v>
      </c>
      <c r="K27" s="79">
        <v>10863</v>
      </c>
      <c r="L27" s="80">
        <f t="shared" si="3"/>
        <v>1.183692104773661</v>
      </c>
      <c r="M27" s="150" t="s">
        <v>2</v>
      </c>
      <c r="N27" s="150" t="s">
        <v>181</v>
      </c>
      <c r="O27" s="76" t="s">
        <v>166</v>
      </c>
      <c r="P27" s="76" t="s">
        <v>344</v>
      </c>
    </row>
  </sheetData>
  <dataValidations count="1">
    <dataValidation type="list" allowBlank="1" showInputMessage="1" showErrorMessage="1" sqref="M5:M27">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
  <sheetViews>
    <sheetView workbookViewId="0">
      <selection sqref="A1:B2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Active Projects</vt:lpstr>
      <vt:lpstr>Recently Closed Projects</vt:lpstr>
      <vt:lpstr>PI Project List for SharePoint</vt:lpstr>
      <vt:lpstr>Sheet1</vt:lpstr>
      <vt:lpstr>ProjectStatus</vt:lpstr>
      <vt:lpstr>ProjectStatusImpact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Healey</dc:creator>
  <cp:lastModifiedBy>admin</cp:lastModifiedBy>
  <cp:lastPrinted>2012-09-25T17:51:52Z</cp:lastPrinted>
  <dcterms:created xsi:type="dcterms:W3CDTF">2012-04-03T18:39:41Z</dcterms:created>
  <dcterms:modified xsi:type="dcterms:W3CDTF">2013-11-07T15:46:28Z</dcterms:modified>
</cp:coreProperties>
</file>