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vcs_pnvr_sasc\Downloads\"/>
    </mc:Choice>
  </mc:AlternateContent>
  <bookViews>
    <workbookView xWindow="0" yWindow="0" windowWidth="28800" windowHeight="12300"/>
  </bookViews>
  <sheets>
    <sheet name="PRESUPUESTO" sheetId="3" r:id="rId1"/>
  </sheets>
  <externalReferences>
    <externalReference r:id="rId2"/>
  </externalReferences>
  <definedNames>
    <definedName name="_xlnm._FilterDatabase" localSheetId="0" hidden="1">PRESUPUESTO!$A$1:$S$128</definedName>
    <definedName name="_xlnm.Print_Area" localSheetId="0">PRESUPUESTO!$A$1:$H$112</definedName>
    <definedName name="BLOQUES">#REF!</definedName>
    <definedName name="Cod_par">#REF!</definedName>
    <definedName name="DATO">#REF!</definedName>
    <definedName name="DATO2">#REF!</definedName>
    <definedName name="DATO3">#REF!</definedName>
    <definedName name="DATOS">#REF!</definedName>
    <definedName name="EJECUCION">#REF!</definedName>
    <definedName name="GUIAPART">#REF!</definedName>
    <definedName name="GUIAPARTEST" localSheetId="0">#REF!</definedName>
    <definedName name="GUIAPARTEST">#REF!</definedName>
    <definedName name="PART">#REF!</definedName>
    <definedName name="PART2">#REF!</definedName>
    <definedName name="PARTIN">#REF!</definedName>
    <definedName name="PISO">#REF!</definedName>
    <definedName name="poli">#REF!</definedName>
    <definedName name="PRES">#REF!</definedName>
    <definedName name="PRESUPUESTO">#REF!</definedName>
    <definedName name="Print_Area" localSheetId="0">PRESUPUESTO!$A$1:$H$113</definedName>
    <definedName name="Print_Titles" localSheetId="0">PRESUPUESTO!$1:$1</definedName>
    <definedName name="_xlnm.Print_Titles" localSheetId="0">PRESUPUESTO!$1:$1</definedName>
    <definedName name="TOT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5" i="3" l="1"/>
  <c r="D135" i="3"/>
  <c r="D136" i="3" s="1"/>
  <c r="D132" i="3"/>
  <c r="H115" i="3"/>
  <c r="I115" i="3" s="1"/>
  <c r="H111" i="3"/>
  <c r="R111" i="3" s="1"/>
  <c r="S111" i="3" s="1"/>
  <c r="H109" i="3"/>
  <c r="K109" i="3" s="1"/>
  <c r="G107" i="3"/>
  <c r="F107" i="3"/>
  <c r="E107" i="3"/>
  <c r="D107" i="3"/>
  <c r="M106" i="3"/>
  <c r="G106" i="3"/>
  <c r="F106" i="3"/>
  <c r="E106" i="3"/>
  <c r="D106" i="3"/>
  <c r="R105" i="3"/>
  <c r="M105" i="3"/>
  <c r="G105" i="3"/>
  <c r="F105" i="3"/>
  <c r="E105" i="3"/>
  <c r="D105" i="3"/>
  <c r="M104" i="3"/>
  <c r="G104" i="3"/>
  <c r="F104" i="3"/>
  <c r="E104" i="3"/>
  <c r="D104" i="3"/>
  <c r="M103" i="3"/>
  <c r="R103" i="3" s="1"/>
  <c r="D103" i="3"/>
  <c r="G102" i="3"/>
  <c r="F102" i="3"/>
  <c r="E102" i="3"/>
  <c r="D102" i="3"/>
  <c r="M101" i="3"/>
  <c r="G101" i="3"/>
  <c r="F101" i="3"/>
  <c r="E101" i="3"/>
  <c r="D101" i="3"/>
  <c r="G100" i="3"/>
  <c r="F100" i="3"/>
  <c r="E100" i="3"/>
  <c r="D100" i="3"/>
  <c r="M99" i="3"/>
  <c r="G99" i="3"/>
  <c r="F99" i="3"/>
  <c r="E99" i="3"/>
  <c r="D99" i="3"/>
  <c r="R98" i="3"/>
  <c r="N98" i="3"/>
  <c r="M98" i="3"/>
  <c r="D98" i="3"/>
  <c r="B98" i="3"/>
  <c r="M97" i="3"/>
  <c r="R97" i="3" s="1"/>
  <c r="D97" i="3"/>
  <c r="M96" i="3"/>
  <c r="R96" i="3" s="1"/>
  <c r="F96" i="3"/>
  <c r="H96" i="3" s="1"/>
  <c r="W96" i="3" s="1"/>
  <c r="E96" i="3"/>
  <c r="D96" i="3"/>
  <c r="M95" i="3"/>
  <c r="R95" i="3" s="1"/>
  <c r="F95" i="3"/>
  <c r="H95" i="3" s="1"/>
  <c r="E95" i="3"/>
  <c r="D95" i="3"/>
  <c r="R94" i="3"/>
  <c r="M94" i="3"/>
  <c r="N94" i="3" s="1"/>
  <c r="D94" i="3"/>
  <c r="M93" i="3"/>
  <c r="R93" i="3" s="1"/>
  <c r="F93" i="3"/>
  <c r="N93" i="3" s="1"/>
  <c r="E93" i="3"/>
  <c r="D93" i="3"/>
  <c r="B93" i="3"/>
  <c r="M92" i="3"/>
  <c r="R92" i="3" s="1"/>
  <c r="D92" i="3"/>
  <c r="P91" i="3"/>
  <c r="O93" i="3" s="1"/>
  <c r="M91" i="3"/>
  <c r="R91" i="3" s="1"/>
  <c r="R89" i="3" s="1"/>
  <c r="F91" i="3"/>
  <c r="H91" i="3" s="1"/>
  <c r="E91" i="3"/>
  <c r="D91" i="3"/>
  <c r="F90" i="3"/>
  <c r="H90" i="3" s="1"/>
  <c r="E90" i="3"/>
  <c r="D90" i="3"/>
  <c r="M89" i="3"/>
  <c r="F89" i="3"/>
  <c r="H89" i="3" s="1"/>
  <c r="E89" i="3"/>
  <c r="D89" i="3"/>
  <c r="D88" i="3"/>
  <c r="F87" i="3"/>
  <c r="H87" i="3" s="1"/>
  <c r="E87" i="3"/>
  <c r="D87" i="3"/>
  <c r="F86" i="3"/>
  <c r="H86" i="3" s="1"/>
  <c r="E86" i="3"/>
  <c r="D86" i="3"/>
  <c r="F85" i="3"/>
  <c r="H85" i="3" s="1"/>
  <c r="E85" i="3"/>
  <c r="D85" i="3"/>
  <c r="F84" i="3"/>
  <c r="H84" i="3" s="1"/>
  <c r="E84" i="3"/>
  <c r="D84" i="3"/>
  <c r="D83" i="3"/>
  <c r="M82" i="3"/>
  <c r="R82" i="3" s="1"/>
  <c r="F82" i="3"/>
  <c r="H82" i="3" s="1"/>
  <c r="E82" i="3"/>
  <c r="D82" i="3"/>
  <c r="M81" i="3"/>
  <c r="R81" i="3" s="1"/>
  <c r="F81" i="3"/>
  <c r="H81" i="3" s="1"/>
  <c r="E81" i="3"/>
  <c r="D81" i="3"/>
  <c r="M80" i="3"/>
  <c r="F80" i="3"/>
  <c r="H80" i="3" s="1"/>
  <c r="E80" i="3"/>
  <c r="D80" i="3"/>
  <c r="M79" i="3"/>
  <c r="N79" i="3" s="1"/>
  <c r="D79" i="3"/>
  <c r="M78" i="3"/>
  <c r="R78" i="3" s="1"/>
  <c r="F78" i="3"/>
  <c r="H78" i="3" s="1"/>
  <c r="E78" i="3"/>
  <c r="D78" i="3"/>
  <c r="M77" i="3"/>
  <c r="F77" i="3"/>
  <c r="E77" i="3"/>
  <c r="D77" i="3"/>
  <c r="M76" i="3"/>
  <c r="N76" i="3" s="1"/>
  <c r="D76" i="3"/>
  <c r="M75" i="3"/>
  <c r="R75" i="3" s="1"/>
  <c r="D75" i="3"/>
  <c r="F74" i="3"/>
  <c r="H74" i="3" s="1"/>
  <c r="E74" i="3"/>
  <c r="D74" i="3"/>
  <c r="M73" i="3"/>
  <c r="R73" i="3" s="1"/>
  <c r="F73" i="3"/>
  <c r="E73" i="3"/>
  <c r="D73" i="3"/>
  <c r="M72" i="3"/>
  <c r="R72" i="3" s="1"/>
  <c r="D72" i="3"/>
  <c r="M71" i="3"/>
  <c r="R71" i="3" s="1"/>
  <c r="D71" i="3"/>
  <c r="M70" i="3"/>
  <c r="F70" i="3"/>
  <c r="H70" i="3" s="1"/>
  <c r="E70" i="3"/>
  <c r="D70" i="3"/>
  <c r="B70" i="3"/>
  <c r="A70" i="3"/>
  <c r="F69" i="3"/>
  <c r="H69" i="3" s="1"/>
  <c r="E69" i="3"/>
  <c r="D69" i="3"/>
  <c r="F68" i="3"/>
  <c r="H68" i="3" s="1"/>
  <c r="E68" i="3"/>
  <c r="D68" i="3"/>
  <c r="D67" i="3"/>
  <c r="M66" i="3"/>
  <c r="R66" i="3" s="1"/>
  <c r="F66" i="3"/>
  <c r="H66" i="3" s="1"/>
  <c r="E66" i="3"/>
  <c r="D66" i="3"/>
  <c r="M65" i="3"/>
  <c r="R65" i="3" s="1"/>
  <c r="F65" i="3"/>
  <c r="H65" i="3" s="1"/>
  <c r="E65" i="3"/>
  <c r="D65" i="3"/>
  <c r="M64" i="3"/>
  <c r="R64" i="3" s="1"/>
  <c r="D64" i="3"/>
  <c r="B64" i="3"/>
  <c r="M63" i="3"/>
  <c r="R63" i="3" s="1"/>
  <c r="D63" i="3"/>
  <c r="M62" i="3"/>
  <c r="R62" i="3" s="1"/>
  <c r="F62" i="3"/>
  <c r="H62" i="3" s="1"/>
  <c r="E62" i="3"/>
  <c r="D62" i="3"/>
  <c r="C62" i="3"/>
  <c r="B62" i="3"/>
  <c r="A62" i="3"/>
  <c r="F61" i="3"/>
  <c r="H61" i="3" s="1"/>
  <c r="E61" i="3"/>
  <c r="D61" i="3"/>
  <c r="C61" i="3"/>
  <c r="B61" i="3"/>
  <c r="A61" i="3"/>
  <c r="F60" i="3"/>
  <c r="H60" i="3" s="1"/>
  <c r="E60" i="3"/>
  <c r="D60" i="3"/>
  <c r="C60" i="3"/>
  <c r="B60" i="3"/>
  <c r="A60" i="3"/>
  <c r="O59" i="3"/>
  <c r="M59" i="3"/>
  <c r="R59" i="3" s="1"/>
  <c r="R49" i="3" s="1"/>
  <c r="F59" i="3"/>
  <c r="H59" i="3" s="1"/>
  <c r="E59" i="3"/>
  <c r="D59" i="3"/>
  <c r="C59" i="3"/>
  <c r="B59" i="3"/>
  <c r="A59" i="3"/>
  <c r="O58" i="3"/>
  <c r="M58" i="3"/>
  <c r="N58" i="3" s="1"/>
  <c r="D58" i="3"/>
  <c r="C58" i="3"/>
  <c r="B58" i="3"/>
  <c r="A58" i="3"/>
  <c r="R57" i="3"/>
  <c r="M57" i="3"/>
  <c r="N57" i="3" s="1"/>
  <c r="D57" i="3"/>
  <c r="M56" i="3"/>
  <c r="R56" i="3" s="1"/>
  <c r="F56" i="3"/>
  <c r="V57" i="3" s="1"/>
  <c r="E56" i="3"/>
  <c r="D56" i="3"/>
  <c r="C56" i="3"/>
  <c r="B56" i="3"/>
  <c r="A56" i="3"/>
  <c r="M55" i="3"/>
  <c r="R55" i="3" s="1"/>
  <c r="F55" i="3"/>
  <c r="H55" i="3" s="1"/>
  <c r="E55" i="3"/>
  <c r="D55" i="3"/>
  <c r="C55" i="3"/>
  <c r="B55" i="3"/>
  <c r="A55" i="3"/>
  <c r="M54" i="3"/>
  <c r="R54" i="3" s="1"/>
  <c r="F54" i="3"/>
  <c r="H54" i="3" s="1"/>
  <c r="E54" i="3"/>
  <c r="D54" i="3"/>
  <c r="C54" i="3"/>
  <c r="B54" i="3"/>
  <c r="A54" i="3"/>
  <c r="D53" i="3"/>
  <c r="B53" i="3"/>
  <c r="A53" i="3"/>
  <c r="M52" i="3"/>
  <c r="R52" i="3" s="1"/>
  <c r="D52" i="3"/>
  <c r="M51" i="3"/>
  <c r="R51" i="3" s="1"/>
  <c r="F51" i="3"/>
  <c r="H51" i="3" s="1"/>
  <c r="E51" i="3"/>
  <c r="D51" i="3"/>
  <c r="C51" i="3"/>
  <c r="B51" i="3"/>
  <c r="A51" i="3"/>
  <c r="F50" i="3"/>
  <c r="H50" i="3" s="1"/>
  <c r="E50" i="3"/>
  <c r="D50" i="3"/>
  <c r="C50" i="3"/>
  <c r="B50" i="3"/>
  <c r="A50" i="3"/>
  <c r="M49" i="3"/>
  <c r="N49" i="3" s="1"/>
  <c r="D49" i="3"/>
  <c r="A49" i="3"/>
  <c r="M48" i="3"/>
  <c r="R48" i="3" s="1"/>
  <c r="F48" i="3"/>
  <c r="E48" i="3"/>
  <c r="D48" i="3"/>
  <c r="C48" i="3"/>
  <c r="A48" i="3"/>
  <c r="M47" i="3"/>
  <c r="R47" i="3" s="1"/>
  <c r="F47" i="3"/>
  <c r="H47" i="3" s="1"/>
  <c r="E47" i="3"/>
  <c r="D47" i="3"/>
  <c r="A47" i="3"/>
  <c r="R46" i="3"/>
  <c r="M46" i="3"/>
  <c r="N46" i="3" s="1"/>
  <c r="D46" i="3"/>
  <c r="A46" i="3"/>
  <c r="F45" i="3"/>
  <c r="H45" i="3" s="1"/>
  <c r="E45" i="3"/>
  <c r="D45" i="3"/>
  <c r="C45" i="3"/>
  <c r="B45" i="3"/>
  <c r="A45" i="3"/>
  <c r="F44" i="3"/>
  <c r="H44" i="3" s="1"/>
  <c r="E44" i="3"/>
  <c r="D44" i="3"/>
  <c r="C44" i="3"/>
  <c r="B44" i="3"/>
  <c r="A44" i="3"/>
  <c r="F43" i="3"/>
  <c r="H43" i="3" s="1"/>
  <c r="E43" i="3"/>
  <c r="D43" i="3"/>
  <c r="C43" i="3"/>
  <c r="B43" i="3"/>
  <c r="A43" i="3"/>
  <c r="M42" i="3"/>
  <c r="R42" i="3" s="1"/>
  <c r="F42" i="3"/>
  <c r="H42" i="3" s="1"/>
  <c r="E42" i="3"/>
  <c r="D42" i="3"/>
  <c r="C42" i="3"/>
  <c r="B42" i="3"/>
  <c r="A42" i="3"/>
  <c r="R41" i="3"/>
  <c r="O41" i="3"/>
  <c r="M41" i="3"/>
  <c r="N41" i="3" s="1"/>
  <c r="D41" i="3"/>
  <c r="B41" i="3"/>
  <c r="A41" i="3"/>
  <c r="M40" i="3"/>
  <c r="R40" i="3" s="1"/>
  <c r="D40" i="3"/>
  <c r="A40" i="3"/>
  <c r="O39" i="3"/>
  <c r="M39" i="3"/>
  <c r="R39" i="3" s="1"/>
  <c r="F39" i="3"/>
  <c r="H39" i="3" s="1"/>
  <c r="E39" i="3"/>
  <c r="D39" i="3"/>
  <c r="C39" i="3"/>
  <c r="B39" i="3"/>
  <c r="A39" i="3"/>
  <c r="M38" i="3"/>
  <c r="F38" i="3"/>
  <c r="H38" i="3" s="1"/>
  <c r="E38" i="3"/>
  <c r="D38" i="3"/>
  <c r="C38" i="3"/>
  <c r="B38" i="3"/>
  <c r="A38" i="3"/>
  <c r="M37" i="3"/>
  <c r="R37" i="3" s="1"/>
  <c r="F37" i="3"/>
  <c r="H37" i="3" s="1"/>
  <c r="E37" i="3"/>
  <c r="D37" i="3"/>
  <c r="C37" i="3"/>
  <c r="B37" i="3"/>
  <c r="A37" i="3"/>
  <c r="M36" i="3"/>
  <c r="R36" i="3" s="1"/>
  <c r="F36" i="3"/>
  <c r="H36" i="3" s="1"/>
  <c r="E36" i="3"/>
  <c r="D36" i="3"/>
  <c r="C36" i="3"/>
  <c r="B36" i="3"/>
  <c r="A36" i="3"/>
  <c r="M35" i="3"/>
  <c r="R35" i="3" s="1"/>
  <c r="F35" i="3"/>
  <c r="H35" i="3" s="1"/>
  <c r="E35" i="3"/>
  <c r="D35" i="3"/>
  <c r="C35" i="3"/>
  <c r="B35" i="3"/>
  <c r="A35" i="3"/>
  <c r="M34" i="3"/>
  <c r="F34" i="3"/>
  <c r="H34" i="3" s="1"/>
  <c r="E34" i="3"/>
  <c r="D34" i="3"/>
  <c r="C34" i="3"/>
  <c r="B34" i="3"/>
  <c r="A34" i="3"/>
  <c r="M33" i="3"/>
  <c r="R33" i="3" s="1"/>
  <c r="D33" i="3"/>
  <c r="B33" i="3"/>
  <c r="A33" i="3"/>
  <c r="F32" i="3"/>
  <c r="H32" i="3" s="1"/>
  <c r="E32" i="3"/>
  <c r="D32" i="3"/>
  <c r="C32" i="3"/>
  <c r="B32" i="3"/>
  <c r="A32" i="3"/>
  <c r="M31" i="3"/>
  <c r="R31" i="3" s="1"/>
  <c r="F31" i="3"/>
  <c r="H31" i="3" s="1"/>
  <c r="E31" i="3"/>
  <c r="D31" i="3"/>
  <c r="C31" i="3"/>
  <c r="B31" i="3"/>
  <c r="A31" i="3"/>
  <c r="M30" i="3"/>
  <c r="R30" i="3" s="1"/>
  <c r="F30" i="3"/>
  <c r="H30" i="3" s="1"/>
  <c r="E30" i="3"/>
  <c r="D30" i="3"/>
  <c r="C30" i="3"/>
  <c r="B30" i="3"/>
  <c r="A30" i="3"/>
  <c r="F29" i="3"/>
  <c r="H29" i="3" s="1"/>
  <c r="E29" i="3"/>
  <c r="D29" i="3"/>
  <c r="C29" i="3"/>
  <c r="B29" i="3"/>
  <c r="A29" i="3"/>
  <c r="M28" i="3"/>
  <c r="N28" i="3" s="1"/>
  <c r="D28" i="3"/>
  <c r="B28" i="3"/>
  <c r="A28" i="3"/>
  <c r="M27" i="3"/>
  <c r="F27" i="3"/>
  <c r="H27" i="3" s="1"/>
  <c r="E27" i="3"/>
  <c r="D27" i="3"/>
  <c r="C27" i="3"/>
  <c r="B27" i="3"/>
  <c r="A27" i="3"/>
  <c r="M26" i="3"/>
  <c r="F26" i="3"/>
  <c r="H26" i="3" s="1"/>
  <c r="E26" i="3"/>
  <c r="D26" i="3"/>
  <c r="C26" i="3"/>
  <c r="B26" i="3"/>
  <c r="A26" i="3"/>
  <c r="M25" i="3"/>
  <c r="R25" i="3" s="1"/>
  <c r="F25" i="3"/>
  <c r="H25" i="3" s="1"/>
  <c r="E25" i="3"/>
  <c r="D25" i="3"/>
  <c r="C25" i="3"/>
  <c r="B25" i="3"/>
  <c r="A25" i="3"/>
  <c r="M24" i="3"/>
  <c r="F24" i="3"/>
  <c r="H24" i="3" s="1"/>
  <c r="E24" i="3"/>
  <c r="D24" i="3"/>
  <c r="C24" i="3"/>
  <c r="B24" i="3"/>
  <c r="A24" i="3"/>
  <c r="M23" i="3"/>
  <c r="N23" i="3" s="1"/>
  <c r="D23" i="3"/>
  <c r="B23" i="3"/>
  <c r="A23" i="3"/>
  <c r="M22" i="3"/>
  <c r="N22" i="3" s="1"/>
  <c r="D22" i="3"/>
  <c r="A22" i="3"/>
  <c r="M21" i="3"/>
  <c r="R21" i="3" s="1"/>
  <c r="F21" i="3"/>
  <c r="H21" i="3" s="1"/>
  <c r="E21" i="3"/>
  <c r="D21" i="3"/>
  <c r="C21" i="3"/>
  <c r="B21" i="3"/>
  <c r="A21" i="3"/>
  <c r="M20" i="3"/>
  <c r="F20" i="3"/>
  <c r="H20" i="3" s="1"/>
  <c r="E20" i="3"/>
  <c r="D20" i="3"/>
  <c r="C20" i="3"/>
  <c r="B20" i="3"/>
  <c r="A20" i="3"/>
  <c r="M19" i="3"/>
  <c r="F19" i="3"/>
  <c r="H19" i="3" s="1"/>
  <c r="E19" i="3"/>
  <c r="D19" i="3"/>
  <c r="C19" i="3"/>
  <c r="B19" i="3"/>
  <c r="A19" i="3"/>
  <c r="M18" i="3"/>
  <c r="N18" i="3" s="1"/>
  <c r="D18" i="3"/>
  <c r="B18" i="3"/>
  <c r="A18" i="3"/>
  <c r="M17" i="3"/>
  <c r="N17" i="3" s="1"/>
  <c r="D17" i="3"/>
  <c r="A17" i="3"/>
  <c r="M16" i="3"/>
  <c r="F16" i="3"/>
  <c r="H16" i="3" s="1"/>
  <c r="W16" i="3" s="1"/>
  <c r="E16" i="3"/>
  <c r="D16" i="3"/>
  <c r="C16" i="3"/>
  <c r="B16" i="3"/>
  <c r="A16" i="3"/>
  <c r="M15" i="3"/>
  <c r="F15" i="3"/>
  <c r="H15" i="3" s="1"/>
  <c r="W15" i="3" s="1"/>
  <c r="E15" i="3"/>
  <c r="D15" i="3"/>
  <c r="C15" i="3"/>
  <c r="B15" i="3"/>
  <c r="A15" i="3"/>
  <c r="M14" i="3"/>
  <c r="F14" i="3"/>
  <c r="H14" i="3" s="1"/>
  <c r="W14" i="3" s="1"/>
  <c r="E14" i="3"/>
  <c r="D14" i="3"/>
  <c r="C14" i="3"/>
  <c r="B14" i="3"/>
  <c r="A14" i="3"/>
  <c r="M13" i="3"/>
  <c r="R13" i="3" s="1"/>
  <c r="D13" i="3"/>
  <c r="B13" i="3"/>
  <c r="A13" i="3"/>
  <c r="M12" i="3"/>
  <c r="N12" i="3" s="1"/>
  <c r="D12" i="3"/>
  <c r="A12" i="3"/>
  <c r="M11" i="3"/>
  <c r="R11" i="3" s="1"/>
  <c r="F11" i="3"/>
  <c r="H11" i="3" s="1"/>
  <c r="E11" i="3"/>
  <c r="D11" i="3"/>
  <c r="C11" i="3"/>
  <c r="B11" i="3"/>
  <c r="A11" i="3"/>
  <c r="M10" i="3"/>
  <c r="F10" i="3"/>
  <c r="H10" i="3" s="1"/>
  <c r="E10" i="3"/>
  <c r="D10" i="3"/>
  <c r="C10" i="3"/>
  <c r="B10" i="3"/>
  <c r="A10" i="3"/>
  <c r="M9" i="3"/>
  <c r="F9" i="3"/>
  <c r="H9" i="3" s="1"/>
  <c r="E9" i="3"/>
  <c r="D9" i="3"/>
  <c r="C9" i="3"/>
  <c r="B9" i="3"/>
  <c r="A9" i="3"/>
  <c r="M8" i="3"/>
  <c r="R8" i="3" s="1"/>
  <c r="F8" i="3"/>
  <c r="H8" i="3" s="1"/>
  <c r="E8" i="3"/>
  <c r="D8" i="3"/>
  <c r="C8" i="3"/>
  <c r="B8" i="3"/>
  <c r="A8" i="3"/>
  <c r="M7" i="3"/>
  <c r="N7" i="3" s="1"/>
  <c r="D7" i="3"/>
  <c r="C7" i="3"/>
  <c r="B7" i="3"/>
  <c r="A7" i="3"/>
  <c r="M6" i="3"/>
  <c r="R6" i="3" s="1"/>
  <c r="F6" i="3"/>
  <c r="H6" i="3" s="1"/>
  <c r="H5" i="3" s="1"/>
  <c r="E6" i="3"/>
  <c r="D6" i="3"/>
  <c r="C6" i="3"/>
  <c r="B6" i="3"/>
  <c r="A6" i="3"/>
  <c r="M5" i="3"/>
  <c r="N5" i="3" s="1"/>
  <c r="D5" i="3"/>
  <c r="C5" i="3"/>
  <c r="B5" i="3"/>
  <c r="A5" i="3"/>
  <c r="M4" i="3"/>
  <c r="R4" i="3" s="1"/>
  <c r="F4" i="3"/>
  <c r="H4" i="3" s="1"/>
  <c r="H3" i="3" s="1"/>
  <c r="E4" i="3"/>
  <c r="D4" i="3"/>
  <c r="C4" i="3"/>
  <c r="B4" i="3"/>
  <c r="A4" i="3"/>
  <c r="M3" i="3"/>
  <c r="N3" i="3" s="1"/>
  <c r="D3" i="3"/>
  <c r="C3" i="3"/>
  <c r="B3" i="3"/>
  <c r="A3" i="3"/>
  <c r="M2" i="3"/>
  <c r="N2" i="3" s="1"/>
  <c r="D2" i="3"/>
  <c r="A2" i="3"/>
  <c r="N80" i="3" l="1"/>
  <c r="S21" i="3"/>
  <c r="H107" i="3"/>
  <c r="N73" i="3"/>
  <c r="H23" i="3"/>
  <c r="H83" i="3"/>
  <c r="S30" i="3"/>
  <c r="N14" i="3"/>
  <c r="N24" i="3"/>
  <c r="N9" i="3"/>
  <c r="N11" i="3"/>
  <c r="R58" i="3"/>
  <c r="R9" i="3"/>
  <c r="S9" i="3" s="1"/>
  <c r="N38" i="3"/>
  <c r="N48" i="3"/>
  <c r="V100" i="3"/>
  <c r="H101" i="3"/>
  <c r="K101" i="3" s="1"/>
  <c r="H105" i="3"/>
  <c r="S105" i="3" s="1"/>
  <c r="N26" i="3"/>
  <c r="N89" i="3"/>
  <c r="N91" i="3"/>
  <c r="H64" i="3"/>
  <c r="S64" i="3" s="1"/>
  <c r="S66" i="3"/>
  <c r="R17" i="3"/>
  <c r="N42" i="3"/>
  <c r="N72" i="3"/>
  <c r="N82" i="3"/>
  <c r="N99" i="3"/>
  <c r="S65" i="3"/>
  <c r="N77" i="3"/>
  <c r="R101" i="3"/>
  <c r="V106" i="3"/>
  <c r="N20" i="3"/>
  <c r="N34" i="3"/>
  <c r="N16" i="3"/>
  <c r="N19" i="3"/>
  <c r="R20" i="3"/>
  <c r="R19" i="3" s="1"/>
  <c r="S19" i="3" s="1"/>
  <c r="N21" i="3"/>
  <c r="R24" i="3"/>
  <c r="S24" i="3" s="1"/>
  <c r="H48" i="3"/>
  <c r="H46" i="3" s="1"/>
  <c r="S46" i="3" s="1"/>
  <c r="H73" i="3"/>
  <c r="S73" i="3" s="1"/>
  <c r="H102" i="3"/>
  <c r="W102" i="3" s="1"/>
  <c r="R104" i="3"/>
  <c r="S82" i="3"/>
  <c r="S78" i="3"/>
  <c r="R77" i="3"/>
  <c r="S25" i="3"/>
  <c r="S96" i="3"/>
  <c r="R26" i="3"/>
  <c r="S26" i="3" s="1"/>
  <c r="H28" i="3"/>
  <c r="S31" i="3"/>
  <c r="H41" i="3"/>
  <c r="H40" i="3" s="1"/>
  <c r="S40" i="3" s="1"/>
  <c r="S47" i="3"/>
  <c r="S54" i="3"/>
  <c r="S55" i="3"/>
  <c r="N59" i="3"/>
  <c r="N70" i="3"/>
  <c r="K111" i="3"/>
  <c r="N10" i="3"/>
  <c r="R23" i="3"/>
  <c r="R22" i="3" s="1"/>
  <c r="N30" i="3"/>
  <c r="N47" i="3"/>
  <c r="N54" i="3"/>
  <c r="N55" i="3"/>
  <c r="S59" i="3"/>
  <c r="S62" i="3"/>
  <c r="N78" i="3"/>
  <c r="H104" i="3"/>
  <c r="K104" i="3" s="1"/>
  <c r="H7" i="3"/>
  <c r="H2" i="3" s="1"/>
  <c r="R10" i="3"/>
  <c r="S10" i="3" s="1"/>
  <c r="N31" i="3"/>
  <c r="N40" i="3"/>
  <c r="H49" i="3"/>
  <c r="S49" i="3" s="1"/>
  <c r="N6" i="3"/>
  <c r="H18" i="3"/>
  <c r="H17" i="3" s="1"/>
  <c r="H33" i="3"/>
  <c r="S33" i="3" s="1"/>
  <c r="S51" i="3"/>
  <c r="H93" i="3"/>
  <c r="H92" i="3" s="1"/>
  <c r="S92" i="3" s="1"/>
  <c r="N96" i="3"/>
  <c r="S11" i="3"/>
  <c r="R14" i="3"/>
  <c r="S14" i="3" s="1"/>
  <c r="R18" i="3"/>
  <c r="N25" i="3"/>
  <c r="S37" i="3"/>
  <c r="N51" i="3"/>
  <c r="N63" i="3"/>
  <c r="H77" i="3"/>
  <c r="H76" i="3" s="1"/>
  <c r="S91" i="3"/>
  <c r="H100" i="3"/>
  <c r="K100" i="3" s="1"/>
  <c r="N101" i="3"/>
  <c r="N103" i="3"/>
  <c r="N106" i="3"/>
  <c r="N35" i="3"/>
  <c r="N39" i="3"/>
  <c r="N105" i="3"/>
  <c r="R106" i="3"/>
  <c r="R109" i="3"/>
  <c r="S109" i="3" s="1"/>
  <c r="S89" i="3"/>
  <c r="H88" i="3"/>
  <c r="H67" i="3"/>
  <c r="W68" i="3"/>
  <c r="S42" i="3"/>
  <c r="S81" i="3"/>
  <c r="R70" i="3"/>
  <c r="S70" i="3" s="1"/>
  <c r="H79" i="3"/>
  <c r="S8" i="3"/>
  <c r="R12" i="3"/>
  <c r="W107" i="3"/>
  <c r="K107" i="3"/>
  <c r="S35" i="3"/>
  <c r="R34" i="3"/>
  <c r="S34" i="3" s="1"/>
  <c r="S36" i="3"/>
  <c r="R38" i="3"/>
  <c r="S38" i="3" s="1"/>
  <c r="S39" i="3"/>
  <c r="H94" i="3"/>
  <c r="S94" i="3" s="1"/>
  <c r="W95" i="3"/>
  <c r="S6" i="3"/>
  <c r="R3" i="3"/>
  <c r="S4" i="3"/>
  <c r="S95" i="3"/>
  <c r="N27" i="3"/>
  <c r="N37" i="3"/>
  <c r="N52" i="3"/>
  <c r="N64" i="3"/>
  <c r="N65" i="3"/>
  <c r="N66" i="3"/>
  <c r="R80" i="3"/>
  <c r="N104" i="3"/>
  <c r="N4" i="3"/>
  <c r="N8" i="3"/>
  <c r="N13" i="3"/>
  <c r="R28" i="3"/>
  <c r="H106" i="3"/>
  <c r="N15" i="3"/>
  <c r="R5" i="3"/>
  <c r="S5" i="3" s="1"/>
  <c r="H56" i="3"/>
  <c r="S56" i="3" s="1"/>
  <c r="H58" i="3"/>
  <c r="H57" i="3" s="1"/>
  <c r="S57" i="3" s="1"/>
  <c r="N62" i="3"/>
  <c r="N71" i="3"/>
  <c r="N75" i="3"/>
  <c r="H99" i="3"/>
  <c r="N33" i="3"/>
  <c r="N36" i="3"/>
  <c r="N56" i="3"/>
  <c r="N92" i="3"/>
  <c r="N95" i="3"/>
  <c r="N97" i="3"/>
  <c r="H13" i="3"/>
  <c r="H12" i="3" s="1"/>
  <c r="R99" i="3"/>
  <c r="R16" i="3" l="1"/>
  <c r="R15" i="3" s="1"/>
  <c r="S15" i="3" s="1"/>
  <c r="S48" i="3"/>
  <c r="S17" i="3"/>
  <c r="S99" i="3"/>
  <c r="W101" i="3"/>
  <c r="S101" i="3"/>
  <c r="H72" i="3"/>
  <c r="H71" i="3" s="1"/>
  <c r="S71" i="3" s="1"/>
  <c r="K105" i="3"/>
  <c r="H103" i="3"/>
  <c r="S103" i="3" s="1"/>
  <c r="S104" i="3"/>
  <c r="S20" i="3"/>
  <c r="R7" i="3"/>
  <c r="S7" i="3" s="1"/>
  <c r="H63" i="3"/>
  <c r="S63" i="3" s="1"/>
  <c r="H22" i="3"/>
  <c r="S22" i="3" s="1"/>
  <c r="K102" i="3"/>
  <c r="S72" i="3"/>
  <c r="S18" i="3"/>
  <c r="S23" i="3"/>
  <c r="S77" i="3"/>
  <c r="R76" i="3"/>
  <c r="S76" i="3" s="1"/>
  <c r="S41" i="3"/>
  <c r="S93" i="3"/>
  <c r="H75" i="3"/>
  <c r="S75" i="3" s="1"/>
  <c r="S16" i="3"/>
  <c r="K106" i="3"/>
  <c r="W106" i="3"/>
  <c r="W109" i="3" s="1"/>
  <c r="S80" i="3"/>
  <c r="R79" i="3"/>
  <c r="S3" i="3"/>
  <c r="H53" i="3"/>
  <c r="H52" i="3" s="1"/>
  <c r="S52" i="3" s="1"/>
  <c r="S28" i="3"/>
  <c r="R27" i="3"/>
  <c r="S27" i="3" s="1"/>
  <c r="S106" i="3"/>
  <c r="S12" i="3"/>
  <c r="S58" i="3"/>
  <c r="K99" i="3"/>
  <c r="H98" i="3"/>
  <c r="S13" i="3"/>
  <c r="K103" i="3" l="1"/>
  <c r="R2" i="3"/>
  <c r="S2" i="3" s="1"/>
  <c r="S79" i="3"/>
  <c r="R108" i="3"/>
  <c r="S98" i="3"/>
  <c r="H97" i="3"/>
  <c r="S97" i="3" l="1"/>
  <c r="H108" i="3"/>
  <c r="S108" i="3" s="1"/>
  <c r="R110" i="3"/>
  <c r="R112" i="3" l="1"/>
  <c r="I114" i="3"/>
  <c r="I116" i="3" s="1"/>
  <c r="K108" i="3"/>
  <c r="H110" i="3"/>
  <c r="U110" i="3" l="1"/>
  <c r="H112" i="3"/>
  <c r="S112" i="3" s="1"/>
  <c r="K110" i="3"/>
  <c r="S110" i="3"/>
  <c r="W112" i="3" l="1"/>
  <c r="K112" i="3"/>
  <c r="H116" i="3"/>
</calcChain>
</file>

<file path=xl/comments1.xml><?xml version="1.0" encoding="utf-8"?>
<comments xmlns="http://schemas.openxmlformats.org/spreadsheetml/2006/main">
  <authors>
    <author/>
  </authors>
  <commentList>
    <comment ref="G1" authorId="0" shapeId="0">
      <text>
        <r>
          <rPr>
            <sz val="11"/>
            <color theme="1"/>
            <rFont val="Calibri"/>
            <family val="2"/>
            <scheme val="minor"/>
          </rPr>
          <t>======
ID#AAAAyTIndRQ
Intel    (2022-07-20 09:11:19)
Pegar o transcribir precios unitarios del S10</t>
        </r>
      </text>
    </comment>
  </commentList>
</comments>
</file>

<file path=xl/sharedStrings.xml><?xml version="1.0" encoding="utf-8"?>
<sst xmlns="http://schemas.openxmlformats.org/spreadsheetml/2006/main" count="24" uniqueCount="17">
  <si>
    <t>Item</t>
  </si>
  <si>
    <t>Descripción</t>
  </si>
  <si>
    <t>Und.</t>
  </si>
  <si>
    <t>Metrado</t>
  </si>
  <si>
    <t>P.U.</t>
  </si>
  <si>
    <t>Parcial</t>
  </si>
  <si>
    <t>COSTO DIRECTO</t>
  </si>
  <si>
    <t>CD</t>
  </si>
  <si>
    <t>COSTO INDIRECTO</t>
  </si>
  <si>
    <t>CI</t>
  </si>
  <si>
    <t>COSTO TOTAL</t>
  </si>
  <si>
    <t>APORTE</t>
  </si>
  <si>
    <t>FINANCIA PNVR</t>
  </si>
  <si>
    <t>Diferencia</t>
  </si>
  <si>
    <t>a</t>
  </si>
  <si>
    <t>01.</t>
  </si>
  <si>
    <t>juan ccadenillas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</si>
</sst>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00&quot;.&quot;"/>
    <numFmt numFmtId="165" formatCode="#,##0.0000"/>
    <numFmt numFmtId="166" formatCode="_ [$S/.-280A]\ * #,##0.00_ ;_ [$S/.-280A]\ * \-#,##0.00_ ;_ [$S/.-280A]\ * &quot;-&quot;??_ ;_ @_ "/>
    <numFmt numFmtId="167" formatCode="#,##0.000"/>
    <numFmt numFmtId="168" formatCode="_(* #,##0.00_);_(* \(#,##0.00\);_(* &quot;-&quot;??_);_(@_)"/>
    <numFmt numFmtId="169" formatCode="_ * #,##0.00_ ;_ * \-#,##0.00_ ;_ * &quot;-&quot;??_ ;_ @_ 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11"/>
      <name val="Calibri"/>
      <family val="2"/>
    </font>
    <font>
      <b/>
      <sz val="8"/>
      <color rgb="FFFF0000"/>
      <name val="Arial Narrow"/>
      <family val="2"/>
    </font>
    <font>
      <b/>
      <sz val="8"/>
      <color rgb="FFFF0000"/>
      <name val="Arial"/>
      <family val="2"/>
    </font>
    <font>
      <b/>
      <sz val="8"/>
      <color rgb="FF0000FF"/>
      <name val="Arial Narrow"/>
      <family val="2"/>
    </font>
    <font>
      <sz val="8"/>
      <color theme="1"/>
      <name val="Arial"/>
      <family val="2"/>
    </font>
    <font>
      <b/>
      <sz val="8"/>
      <color rgb="FF0000FF"/>
      <name val="Arial"/>
      <family val="2"/>
    </font>
    <font>
      <sz val="8"/>
      <color theme="1"/>
      <name val="Arial Narrow"/>
      <family val="2"/>
    </font>
    <font>
      <sz val="8"/>
      <color rgb="FFFF0000"/>
      <name val="Arial"/>
      <family val="2"/>
    </font>
    <font>
      <sz val="8"/>
      <color rgb="FF339966"/>
      <name val="Arial"/>
      <family val="2"/>
    </font>
    <font>
      <b/>
      <sz val="8"/>
      <color rgb="FF0000CC"/>
      <name val="Arial Narrow"/>
      <family val="2"/>
    </font>
    <font>
      <b/>
      <sz val="8"/>
      <color theme="1"/>
      <name val="Arial Narrow"/>
      <family val="2"/>
    </font>
    <font>
      <b/>
      <sz val="11"/>
      <color theme="1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Arial Narrow"/>
      <family val="2"/>
    </font>
    <font>
      <sz val="12"/>
      <color rgb="FFFF0000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9"/>
      <color rgb="FF000000"/>
      <name val="Arial Narrow"/>
      <family val="2"/>
    </font>
    <font>
      <b/>
      <sz val="9"/>
      <color rgb="FFFF0000"/>
      <name val="Arial Narrow"/>
      <family val="2"/>
    </font>
    <font>
      <b/>
      <sz val="12"/>
      <color rgb="FF0000FF"/>
      <name val="Arial Narrow"/>
      <family val="2"/>
    </font>
    <font>
      <b/>
      <sz val="9"/>
      <color rgb="FF0000FF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6"/>
      <color rgb="FFFF0000"/>
      <name val="Arial Narrow"/>
      <family val="2"/>
    </font>
    <font>
      <sz val="11"/>
      <color theme="1"/>
      <name val="Arial Narrow"/>
      <family val="2"/>
    </font>
    <font>
      <sz val="16"/>
      <color theme="1"/>
      <name val="Arial Narrow"/>
      <family val="2"/>
    </font>
    <font>
      <sz val="12"/>
      <color theme="1"/>
      <name val="Calibri"/>
      <family val="2"/>
    </font>
    <font>
      <sz val="7"/>
      <color rgb="FF00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2" fillId="2" borderId="4" xfId="0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/>
    </xf>
    <xf numFmtId="4" fontId="2" fillId="2" borderId="4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left" vertical="center"/>
    </xf>
    <xf numFmtId="164" fontId="4" fillId="3" borderId="4" xfId="0" applyNumberFormat="1" applyFont="1" applyFill="1" applyBorder="1" applyAlignment="1">
      <alignment horizontal="center" vertical="center"/>
    </xf>
    <xf numFmtId="4" fontId="5" fillId="3" borderId="4" xfId="0" applyNumberFormat="1" applyFont="1" applyFill="1" applyBorder="1" applyAlignment="1">
      <alignment vertical="center"/>
    </xf>
    <xf numFmtId="164" fontId="6" fillId="3" borderId="4" xfId="0" applyNumberFormat="1" applyFont="1" applyFill="1" applyBorder="1" applyAlignment="1">
      <alignment horizontal="left" vertical="center"/>
    </xf>
    <xf numFmtId="4" fontId="7" fillId="3" borderId="4" xfId="0" applyNumberFormat="1" applyFont="1" applyFill="1" applyBorder="1" applyAlignment="1">
      <alignment vertical="center"/>
    </xf>
    <xf numFmtId="4" fontId="8" fillId="3" borderId="4" xfId="0" applyNumberFormat="1" applyFont="1" applyFill="1" applyBorder="1" applyAlignment="1">
      <alignment vertical="center"/>
    </xf>
    <xf numFmtId="164" fontId="9" fillId="3" borderId="4" xfId="0" applyNumberFormat="1" applyFont="1" applyFill="1" applyBorder="1" applyAlignment="1">
      <alignment horizontal="left" vertical="center"/>
    </xf>
    <xf numFmtId="164" fontId="9" fillId="3" borderId="4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left" vertical="center" indent="1"/>
    </xf>
    <xf numFmtId="164" fontId="9" fillId="3" borderId="4" xfId="0" applyNumberFormat="1" applyFont="1" applyFill="1" applyBorder="1" applyAlignment="1">
      <alignment horizontal="left" vertical="center" indent="2"/>
    </xf>
    <xf numFmtId="164" fontId="9" fillId="3" borderId="4" xfId="0" applyNumberFormat="1" applyFont="1" applyFill="1" applyBorder="1" applyAlignment="1">
      <alignment horizontal="left" vertical="center" indent="1"/>
    </xf>
    <xf numFmtId="4" fontId="10" fillId="3" borderId="4" xfId="0" applyNumberFormat="1" applyFont="1" applyFill="1" applyBorder="1" applyAlignment="1">
      <alignment vertical="center"/>
    </xf>
    <xf numFmtId="4" fontId="11" fillId="3" borderId="4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164" fontId="12" fillId="3" borderId="4" xfId="0" applyNumberFormat="1" applyFont="1" applyFill="1" applyBorder="1" applyAlignment="1">
      <alignment horizontal="left" vertical="center"/>
    </xf>
    <xf numFmtId="164" fontId="13" fillId="3" borderId="4" xfId="0" applyNumberFormat="1" applyFont="1" applyFill="1" applyBorder="1" applyAlignment="1">
      <alignment horizontal="left" vertical="center"/>
    </xf>
    <xf numFmtId="164" fontId="14" fillId="0" borderId="1" xfId="0" applyNumberFormat="1" applyFont="1" applyBorder="1" applyAlignment="1">
      <alignment horizontal="left" vertical="center"/>
    </xf>
    <xf numFmtId="164" fontId="14" fillId="0" borderId="2" xfId="0" applyNumberFormat="1" applyFont="1" applyBorder="1" applyAlignment="1">
      <alignment horizontal="left" vertical="center"/>
    </xf>
    <xf numFmtId="164" fontId="14" fillId="3" borderId="3" xfId="0" applyNumberFormat="1" applyFont="1" applyFill="1" applyBorder="1" applyAlignment="1">
      <alignment horizontal="left"/>
    </xf>
    <xf numFmtId="0" fontId="15" fillId="3" borderId="3" xfId="0" applyFont="1" applyFill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4" fontId="7" fillId="0" borderId="4" xfId="0" applyNumberFormat="1" applyFont="1" applyBorder="1" applyAlignment="1">
      <alignment vertical="center"/>
    </xf>
    <xf numFmtId="4" fontId="15" fillId="0" borderId="4" xfId="0" applyNumberFormat="1" applyFont="1" applyBorder="1" applyAlignment="1">
      <alignment vertical="center"/>
    </xf>
    <xf numFmtId="166" fontId="15" fillId="0" borderId="4" xfId="0" applyNumberFormat="1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165" fontId="15" fillId="3" borderId="4" xfId="0" applyNumberFormat="1" applyFont="1" applyFill="1" applyBorder="1" applyAlignment="1">
      <alignment vertical="center"/>
    </xf>
    <xf numFmtId="4" fontId="15" fillId="3" borderId="4" xfId="0" applyNumberFormat="1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4" fontId="16" fillId="0" borderId="0" xfId="0" applyNumberFormat="1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vertical="center"/>
    </xf>
    <xf numFmtId="164" fontId="16" fillId="0" borderId="0" xfId="0" applyNumberFormat="1" applyFont="1" applyAlignment="1">
      <alignment horizontal="left"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2" fillId="2" borderId="0" xfId="0" applyNumberFormat="1" applyFont="1" applyFill="1" applyBorder="1" applyAlignment="1">
      <alignment horizontal="center" vertical="center"/>
    </xf>
    <xf numFmtId="4" fontId="23" fillId="2" borderId="4" xfId="0" applyNumberFormat="1" applyFont="1" applyFill="1" applyBorder="1" applyAlignment="1">
      <alignment horizontal="center" vertical="center"/>
    </xf>
    <xf numFmtId="165" fontId="22" fillId="0" borderId="0" xfId="0" applyNumberFormat="1" applyFont="1" applyAlignment="1">
      <alignment vertical="center"/>
    </xf>
    <xf numFmtId="4" fontId="22" fillId="0" borderId="5" xfId="0" applyNumberFormat="1" applyFont="1" applyBorder="1" applyAlignment="1">
      <alignment horizontal="right" vertical="center"/>
    </xf>
    <xf numFmtId="4" fontId="22" fillId="0" borderId="6" xfId="0" applyNumberFormat="1" applyFont="1" applyBorder="1" applyAlignment="1">
      <alignment vertical="center"/>
    </xf>
    <xf numFmtId="4" fontId="24" fillId="0" borderId="4" xfId="0" applyNumberFormat="1" applyFont="1" applyBorder="1" applyAlignment="1">
      <alignment vertical="center"/>
    </xf>
    <xf numFmtId="0" fontId="25" fillId="0" borderId="0" xfId="0" applyFont="1" applyAlignment="1">
      <alignment vertical="center"/>
    </xf>
    <xf numFmtId="4" fontId="25" fillId="0" borderId="0" xfId="0" applyNumberFormat="1" applyFont="1" applyAlignment="1">
      <alignment horizontal="right" vertical="center"/>
    </xf>
    <xf numFmtId="165" fontId="22" fillId="0" borderId="0" xfId="0" applyNumberFormat="1" applyFont="1" applyAlignment="1">
      <alignment horizontal="right" vertical="center"/>
    </xf>
    <xf numFmtId="4" fontId="22" fillId="0" borderId="7" xfId="0" applyNumberFormat="1" applyFont="1" applyBorder="1" applyAlignment="1">
      <alignment horizontal="right" vertical="center"/>
    </xf>
    <xf numFmtId="4" fontId="22" fillId="0" borderId="8" xfId="0" applyNumberFormat="1" applyFont="1" applyBorder="1" applyAlignment="1">
      <alignment vertical="center"/>
    </xf>
    <xf numFmtId="4" fontId="26" fillId="0" borderId="4" xfId="0" applyNumberFormat="1" applyFont="1" applyBorder="1" applyAlignment="1">
      <alignment vertical="center"/>
    </xf>
    <xf numFmtId="4" fontId="20" fillId="0" borderId="0" xfId="0" applyNumberFormat="1" applyFont="1" applyAlignment="1">
      <alignment horizontal="right" vertical="center"/>
    </xf>
    <xf numFmtId="165" fontId="21" fillId="0" borderId="0" xfId="0" applyNumberFormat="1" applyFont="1" applyAlignment="1">
      <alignment horizontal="right" vertical="center"/>
    </xf>
    <xf numFmtId="4" fontId="21" fillId="0" borderId="7" xfId="0" applyNumberFormat="1" applyFont="1" applyBorder="1" applyAlignment="1">
      <alignment horizontal="right" vertical="center"/>
    </xf>
    <xf numFmtId="4" fontId="21" fillId="0" borderId="8" xfId="0" applyNumberFormat="1" applyFont="1" applyBorder="1" applyAlignment="1">
      <alignment vertical="center"/>
    </xf>
    <xf numFmtId="4" fontId="27" fillId="0" borderId="4" xfId="0" applyNumberFormat="1" applyFont="1" applyBorder="1" applyAlignment="1">
      <alignment vertical="center"/>
    </xf>
    <xf numFmtId="4" fontId="20" fillId="0" borderId="0" xfId="0" applyNumberFormat="1" applyFont="1" applyAlignment="1">
      <alignment vertical="center"/>
    </xf>
    <xf numFmtId="4" fontId="19" fillId="0" borderId="0" xfId="0" applyNumberFormat="1" applyFont="1" applyAlignment="1">
      <alignment vertical="center"/>
    </xf>
    <xf numFmtId="4" fontId="25" fillId="0" borderId="0" xfId="0" applyNumberFormat="1" applyFont="1" applyAlignment="1">
      <alignment vertical="center"/>
    </xf>
    <xf numFmtId="0" fontId="20" fillId="3" borderId="0" xfId="0" applyFont="1" applyFill="1" applyBorder="1" applyAlignment="1">
      <alignment vertical="center"/>
    </xf>
    <xf numFmtId="165" fontId="22" fillId="3" borderId="0" xfId="0" applyNumberFormat="1" applyFont="1" applyFill="1" applyBorder="1" applyAlignment="1">
      <alignment horizontal="center" vertical="center"/>
    </xf>
    <xf numFmtId="4" fontId="21" fillId="3" borderId="7" xfId="0" applyNumberFormat="1" applyFont="1" applyFill="1" applyBorder="1" applyAlignment="1">
      <alignment horizontal="right" vertical="center"/>
    </xf>
    <xf numFmtId="4" fontId="21" fillId="3" borderId="8" xfId="0" applyNumberFormat="1" applyFont="1" applyFill="1" applyBorder="1" applyAlignment="1">
      <alignment vertical="center"/>
    </xf>
    <xf numFmtId="4" fontId="27" fillId="3" borderId="4" xfId="0" applyNumberFormat="1" applyFont="1" applyFill="1" applyBorder="1" applyAlignment="1">
      <alignment vertical="center"/>
    </xf>
    <xf numFmtId="165" fontId="19" fillId="0" borderId="0" xfId="0" applyNumberFormat="1" applyFont="1" applyAlignment="1">
      <alignment horizontal="right" vertical="center"/>
    </xf>
    <xf numFmtId="165" fontId="19" fillId="0" borderId="0" xfId="0" applyNumberFormat="1" applyFont="1" applyAlignment="1">
      <alignment horizontal="center" vertical="center"/>
    </xf>
    <xf numFmtId="4" fontId="19" fillId="0" borderId="7" xfId="0" applyNumberFormat="1" applyFont="1" applyBorder="1" applyAlignment="1">
      <alignment horizontal="right" vertical="center"/>
    </xf>
    <xf numFmtId="4" fontId="19" fillId="0" borderId="8" xfId="0" applyNumberFormat="1" applyFont="1" applyBorder="1" applyAlignment="1">
      <alignment vertical="center"/>
    </xf>
    <xf numFmtId="2" fontId="19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4" fontId="21" fillId="0" borderId="0" xfId="0" applyNumberFormat="1" applyFont="1" applyAlignment="1">
      <alignment horizontal="right" vertical="center"/>
    </xf>
    <xf numFmtId="165" fontId="14" fillId="0" borderId="0" xfId="0" applyNumberFormat="1" applyFont="1" applyAlignment="1">
      <alignment vertical="center"/>
    </xf>
    <xf numFmtId="165" fontId="14" fillId="0" borderId="0" xfId="0" applyNumberFormat="1" applyFont="1" applyAlignment="1">
      <alignment horizontal="center" vertical="center"/>
    </xf>
    <xf numFmtId="4" fontId="21" fillId="0" borderId="0" xfId="0" applyNumberFormat="1" applyFont="1" applyAlignment="1">
      <alignment vertical="center"/>
    </xf>
    <xf numFmtId="166" fontId="14" fillId="0" borderId="0" xfId="0" applyNumberFormat="1" applyFont="1" applyAlignment="1">
      <alignment vertical="center"/>
    </xf>
    <xf numFmtId="4" fontId="28" fillId="0" borderId="4" xfId="0" applyNumberFormat="1" applyFont="1" applyBorder="1" applyAlignment="1">
      <alignment vertical="center"/>
    </xf>
    <xf numFmtId="4" fontId="14" fillId="3" borderId="0" xfId="0" applyNumberFormat="1" applyFont="1" applyFill="1" applyBorder="1" applyAlignment="1">
      <alignment vertical="center"/>
    </xf>
    <xf numFmtId="4" fontId="28" fillId="3" borderId="4" xfId="0" applyNumberFormat="1" applyFont="1" applyFill="1" applyBorder="1" applyAlignment="1">
      <alignment vertical="center"/>
    </xf>
    <xf numFmtId="4" fontId="14" fillId="0" borderId="0" xfId="0" applyNumberFormat="1" applyFont="1" applyAlignment="1">
      <alignment vertical="center"/>
    </xf>
    <xf numFmtId="4" fontId="2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4" fontId="30" fillId="0" borderId="0" xfId="0" applyNumberFormat="1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165" fontId="30" fillId="0" borderId="0" xfId="0" applyNumberFormat="1" applyFont="1" applyAlignment="1">
      <alignment horizontal="right" vertical="center"/>
    </xf>
    <xf numFmtId="4" fontId="30" fillId="0" borderId="0" xfId="0" applyNumberFormat="1" applyFont="1" applyAlignment="1">
      <alignment horizontal="right" vertical="center"/>
    </xf>
    <xf numFmtId="4" fontId="30" fillId="0" borderId="0" xfId="0" applyNumberFormat="1" applyFont="1" applyAlignment="1">
      <alignment vertical="center"/>
    </xf>
    <xf numFmtId="165" fontId="31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167" fontId="30" fillId="0" borderId="0" xfId="0" applyNumberFormat="1" applyFont="1" applyAlignment="1">
      <alignment horizontal="right" vertical="center"/>
    </xf>
    <xf numFmtId="166" fontId="30" fillId="4" borderId="0" xfId="0" applyNumberFormat="1" applyFont="1" applyFill="1" applyBorder="1" applyAlignment="1">
      <alignment vertical="center"/>
    </xf>
    <xf numFmtId="165" fontId="16" fillId="0" borderId="0" xfId="0" applyNumberFormat="1" applyFont="1" applyAlignment="1">
      <alignment horizontal="right" vertical="center"/>
    </xf>
    <xf numFmtId="4" fontId="32" fillId="0" borderId="0" xfId="0" applyNumberFormat="1" applyFont="1" applyAlignment="1">
      <alignment horizontal="right" vertical="center"/>
    </xf>
    <xf numFmtId="43" fontId="0" fillId="0" borderId="9" xfId="1" applyFont="1" applyBorder="1"/>
    <xf numFmtId="165" fontId="16" fillId="0" borderId="0" xfId="0" applyNumberFormat="1" applyFont="1" applyAlignment="1">
      <alignment vertical="center"/>
    </xf>
    <xf numFmtId="165" fontId="18" fillId="0" borderId="0" xfId="0" applyNumberFormat="1" applyFont="1" applyAlignment="1">
      <alignment horizontal="center" vertical="center"/>
    </xf>
    <xf numFmtId="4" fontId="33" fillId="0" borderId="0" xfId="0" applyNumberFormat="1" applyFont="1" applyAlignment="1">
      <alignment horizontal="right" vertical="center"/>
    </xf>
    <xf numFmtId="168" fontId="16" fillId="0" borderId="0" xfId="0" applyNumberFormat="1" applyFont="1" applyAlignment="1">
      <alignment vertical="center"/>
    </xf>
    <xf numFmtId="4" fontId="16" fillId="0" borderId="0" xfId="0" applyNumberFormat="1" applyFont="1" applyAlignment="1">
      <alignment horizontal="center" vertical="center"/>
    </xf>
    <xf numFmtId="4" fontId="16" fillId="0" borderId="0" xfId="0" applyNumberFormat="1" applyFont="1" applyAlignment="1">
      <alignment horizontal="right" vertical="center"/>
    </xf>
    <xf numFmtId="166" fontId="16" fillId="0" borderId="0" xfId="0" applyNumberFormat="1" applyFont="1" applyAlignment="1">
      <alignment vertical="center"/>
    </xf>
    <xf numFmtId="16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</cellXfs>
  <cellStyles count="2">
    <cellStyle name="Millares" xfId="1" builtinId="3"/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C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%20007%20-CD-%20ULTI%20AGUAS%20DE%20NIE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FIERRO y clavos"/>
      <sheetName val="DATOS BASE"/>
      <sheetName val="METRADO DE ACERO2 "/>
      <sheetName val="PLL. METRADOS"/>
      <sheetName val="RESU METRADO"/>
      <sheetName val="PRESUPUESTO"/>
      <sheetName val="Hoja1"/>
      <sheetName val="PRESU RESUMEN"/>
      <sheetName val="APORTE"/>
      <sheetName val="REL INSUMOS"/>
      <sheetName val="APORTE PNVR ADOBE"/>
      <sheetName val="REL INSUMOS APORTE"/>
      <sheetName val="REL INSUMOS NE"/>
      <sheetName val="APORTES 1"/>
      <sheetName val="Distancia de Transporte"/>
      <sheetName val="FLETE MATERIALES"/>
      <sheetName val="Descripción y ubic de punt"/>
      <sheetName val="FLETE  AGREGADOS yPIEDRA"/>
      <sheetName val="BOTIQUIN"/>
      <sheetName val="REL INSUMOS TOTAL"/>
      <sheetName val="REL DE INSUMOS APORTEEEE"/>
      <sheetName val="RELACION DE INSUMOS NE"/>
      <sheetName val="SEGURIDAD Y SALUD"/>
      <sheetName val="CRON. VAL."/>
      <sheetName val="CRON. ADQUI."/>
      <sheetName val="CRON. G.M.O."/>
      <sheetName val="DESEM"/>
      <sheetName val="HERRAMIENTAS"/>
    </sheetNames>
    <sheetDataSet>
      <sheetData sheetId="0" refreshError="1"/>
      <sheetData sheetId="1">
        <row r="23">
          <cell r="F23">
            <v>42</v>
          </cell>
        </row>
      </sheetData>
      <sheetData sheetId="2" refreshError="1"/>
      <sheetData sheetId="3" refreshError="1"/>
      <sheetData sheetId="4">
        <row r="17">
          <cell r="B17">
            <v>1</v>
          </cell>
          <cell r="E17" t="str">
            <v>OBRAS PROVISIONALES, TRABAJOS PRELIMINARES, SEGURIDAD Y SALUD</v>
          </cell>
        </row>
        <row r="18">
          <cell r="B18">
            <v>1</v>
          </cell>
          <cell r="C18">
            <v>1</v>
          </cell>
          <cell r="E18" t="str">
            <v xml:space="preserve">   TRABAJOS PRELIMINARES</v>
          </cell>
        </row>
        <row r="19">
          <cell r="B19">
            <v>1</v>
          </cell>
          <cell r="C19">
            <v>1</v>
          </cell>
          <cell r="D19">
            <v>1</v>
          </cell>
          <cell r="E19" t="str">
            <v xml:space="preserve">      CARTEL DE OBRA 4.00 X 2.50</v>
          </cell>
          <cell r="F19" t="str">
            <v>und</v>
          </cell>
          <cell r="G19">
            <v>1</v>
          </cell>
        </row>
        <row r="20">
          <cell r="B20">
            <v>1</v>
          </cell>
          <cell r="C20">
            <v>2</v>
          </cell>
          <cell r="E20" t="str">
            <v xml:space="preserve">   TRAZO NIVELES Y REPLANTEO PRELIMINAR</v>
          </cell>
        </row>
        <row r="21">
          <cell r="B21">
            <v>1</v>
          </cell>
          <cell r="C21">
            <v>2</v>
          </cell>
          <cell r="D21">
            <v>1</v>
          </cell>
          <cell r="E21" t="str">
            <v xml:space="preserve">      TRAZO NIVELES Y REPLANTEO PRELIMINAR</v>
          </cell>
          <cell r="F21" t="str">
            <v>m2</v>
          </cell>
          <cell r="G21">
            <v>2236.25</v>
          </cell>
        </row>
        <row r="22">
          <cell r="B22">
            <v>1</v>
          </cell>
          <cell r="C22">
            <v>3</v>
          </cell>
          <cell r="E22" t="str">
            <v xml:space="preserve">   SEGURIDAD Y SALUD</v>
          </cell>
        </row>
        <row r="23">
          <cell r="B23">
            <v>1</v>
          </cell>
          <cell r="C23">
            <v>3</v>
          </cell>
          <cell r="D23">
            <v>1</v>
          </cell>
          <cell r="E23" t="str">
            <v xml:space="preserve">      EQUIPOS DE SEGURIDAD INDIVIDUAL</v>
          </cell>
          <cell r="F23" t="str">
            <v>glb</v>
          </cell>
          <cell r="G23">
            <v>1</v>
          </cell>
        </row>
        <row r="24">
          <cell r="B24">
            <v>1</v>
          </cell>
          <cell r="C24">
            <v>3</v>
          </cell>
          <cell r="D24">
            <v>2</v>
          </cell>
          <cell r="E24" t="str">
            <v xml:space="preserve">      EQUIPOS DE SEGURIDAD COLECTIVA</v>
          </cell>
          <cell r="F24" t="str">
            <v>glb</v>
          </cell>
          <cell r="G24">
            <v>1</v>
          </cell>
        </row>
        <row r="25">
          <cell r="B25">
            <v>1</v>
          </cell>
          <cell r="C25">
            <v>3</v>
          </cell>
          <cell r="D25">
            <v>3</v>
          </cell>
          <cell r="E25" t="str">
            <v xml:space="preserve">      SEÑALIZACION TEMPORAL DE SEGURIDAD</v>
          </cell>
          <cell r="F25" t="str">
            <v>glb</v>
          </cell>
          <cell r="G25">
            <v>1</v>
          </cell>
        </row>
        <row r="26">
          <cell r="B26">
            <v>1</v>
          </cell>
          <cell r="C26">
            <v>3</v>
          </cell>
          <cell r="D26">
            <v>4</v>
          </cell>
          <cell r="E26" t="str">
            <v xml:space="preserve">      CAPACITACION EN SALUD Y SEGURIDAD</v>
          </cell>
          <cell r="F26" t="str">
            <v>glb</v>
          </cell>
          <cell r="G26">
            <v>1</v>
          </cell>
        </row>
        <row r="27">
          <cell r="B27">
            <v>2</v>
          </cell>
          <cell r="E27" t="str">
            <v>MOVIMIENTO DE TIERRAS</v>
          </cell>
        </row>
        <row r="28">
          <cell r="B28">
            <v>2</v>
          </cell>
          <cell r="C28">
            <v>1</v>
          </cell>
          <cell r="E28" t="str">
            <v xml:space="preserve">   EXCAVACIONES</v>
          </cell>
        </row>
        <row r="29">
          <cell r="B29">
            <v>2</v>
          </cell>
          <cell r="C29">
            <v>1</v>
          </cell>
          <cell r="D29">
            <v>1</v>
          </cell>
          <cell r="E29" t="str">
            <v xml:space="preserve">      EXCAVACION DE TERRENO MANUAL (APORTE)</v>
          </cell>
          <cell r="F29" t="str">
            <v>m3</v>
          </cell>
          <cell r="G29">
            <v>357.28</v>
          </cell>
        </row>
        <row r="30">
          <cell r="B30">
            <v>2</v>
          </cell>
          <cell r="C30">
            <v>1</v>
          </cell>
          <cell r="D30">
            <v>2</v>
          </cell>
          <cell r="E30" t="str">
            <v xml:space="preserve">      NIVELACION INTERIOR Y APISONADO MANUAL (APORTE)</v>
          </cell>
          <cell r="F30" t="str">
            <v>m2</v>
          </cell>
          <cell r="G30">
            <v>1323.25</v>
          </cell>
        </row>
        <row r="31">
          <cell r="B31">
            <v>2</v>
          </cell>
          <cell r="C31">
            <v>1</v>
          </cell>
          <cell r="D31">
            <v>3</v>
          </cell>
          <cell r="E31" t="str">
            <v xml:space="preserve">      SUELO MEJORADO E= 27CM (APORTE)</v>
          </cell>
          <cell r="F31" t="str">
            <v>m3</v>
          </cell>
          <cell r="G31">
            <v>275.29000000000002</v>
          </cell>
        </row>
        <row r="32">
          <cell r="B32">
            <v>3</v>
          </cell>
          <cell r="E32" t="str">
            <v>OBRAS DE CONCRETO SIMPLE</v>
          </cell>
        </row>
        <row r="33">
          <cell r="B33">
            <v>3</v>
          </cell>
          <cell r="C33">
            <v>1</v>
          </cell>
          <cell r="E33" t="str">
            <v xml:space="preserve">   CIMIENTOS</v>
          </cell>
        </row>
        <row r="34">
          <cell r="B34">
            <v>3</v>
          </cell>
          <cell r="C34">
            <v>1</v>
          </cell>
          <cell r="D34">
            <v>1</v>
          </cell>
          <cell r="E34" t="str">
            <v xml:space="preserve">      CONCRETO EN SOBRECIMIENTO MEZCLA 1:8 + 25% P.M VR</v>
          </cell>
          <cell r="F34" t="str">
            <v>m3</v>
          </cell>
          <cell r="G34">
            <v>38.07</v>
          </cell>
        </row>
        <row r="35">
          <cell r="B35">
            <v>3</v>
          </cell>
          <cell r="C35">
            <v>1</v>
          </cell>
          <cell r="D35">
            <v>2</v>
          </cell>
          <cell r="E35" t="str">
            <v xml:space="preserve">      ENCOFRADO Y DESENCOFRADO DE SOBRECIMIENTOS</v>
          </cell>
          <cell r="F35" t="str">
            <v>m2</v>
          </cell>
          <cell r="G35">
            <v>543.9</v>
          </cell>
        </row>
        <row r="36">
          <cell r="B36">
            <v>3</v>
          </cell>
          <cell r="C36">
            <v>1</v>
          </cell>
          <cell r="D36">
            <v>3</v>
          </cell>
          <cell r="E36" t="str">
            <v xml:space="preserve">      SOLADO f'c=100 Kg/cm2</v>
          </cell>
          <cell r="F36" t="str">
            <v>m2</v>
          </cell>
          <cell r="G36">
            <v>433.86</v>
          </cell>
        </row>
        <row r="37">
          <cell r="B37">
            <v>4</v>
          </cell>
          <cell r="E37" t="str">
            <v>OBRAS DE CONCRETO ARMADO</v>
          </cell>
        </row>
        <row r="38">
          <cell r="B38">
            <v>4</v>
          </cell>
          <cell r="C38">
            <v>1</v>
          </cell>
          <cell r="E38" t="str">
            <v xml:space="preserve">CONCRETO </v>
          </cell>
        </row>
        <row r="39">
          <cell r="B39">
            <v>4</v>
          </cell>
          <cell r="C39">
            <v>1</v>
          </cell>
          <cell r="D39">
            <v>1</v>
          </cell>
          <cell r="E39" t="str">
            <v xml:space="preserve">      CONCRETO f'c=175 Kg/cm2 PARA PLATEA DE CIMENTACION</v>
          </cell>
          <cell r="F39" t="str">
            <v>m3</v>
          </cell>
          <cell r="G39">
            <v>266.19</v>
          </cell>
        </row>
        <row r="40">
          <cell r="B40">
            <v>4</v>
          </cell>
          <cell r="C40">
            <v>1</v>
          </cell>
          <cell r="D40">
            <v>2</v>
          </cell>
          <cell r="E40" t="str">
            <v xml:space="preserve">      CONCRETO f'c=175 Kg/cm2 PARA COLUMNAS</v>
          </cell>
          <cell r="F40" t="str">
            <v>m3</v>
          </cell>
          <cell r="G40">
            <v>67.040000000000006</v>
          </cell>
        </row>
        <row r="41">
          <cell r="B41">
            <v>4</v>
          </cell>
          <cell r="C41">
            <v>1</v>
          </cell>
          <cell r="D41">
            <v>3</v>
          </cell>
          <cell r="E41" t="str">
            <v xml:space="preserve">      CONCRETO f´c=175 Kg/cm2 PARA VIGAS</v>
          </cell>
          <cell r="F41" t="str">
            <v>m3</v>
          </cell>
          <cell r="G41">
            <v>37.57</v>
          </cell>
        </row>
        <row r="42">
          <cell r="B42">
            <v>4</v>
          </cell>
          <cell r="C42">
            <v>1</v>
          </cell>
          <cell r="D42">
            <v>4</v>
          </cell>
          <cell r="E42" t="str">
            <v xml:space="preserve">      CONCRETO f'c= 175 Kg/cm2 PARA VIGA DE CIERRE SUPERIOR</v>
          </cell>
          <cell r="F42" t="str">
            <v>m3</v>
          </cell>
          <cell r="G42">
            <v>12.47</v>
          </cell>
        </row>
        <row r="43">
          <cell r="B43">
            <v>4</v>
          </cell>
          <cell r="C43">
            <v>2</v>
          </cell>
          <cell r="E43" t="str">
            <v xml:space="preserve">ENCOFRADO Y DESENCOFRADO     </v>
          </cell>
        </row>
        <row r="44">
          <cell r="B44">
            <v>4</v>
          </cell>
          <cell r="C44">
            <v>2</v>
          </cell>
          <cell r="D44">
            <v>1</v>
          </cell>
          <cell r="E44" t="str">
            <v>ENCOFRADO Y DESENCOFRADO DE PLATEA DE CIMENTACION</v>
          </cell>
          <cell r="F44" t="str">
            <v>m2</v>
          </cell>
          <cell r="G44">
            <v>326.33999999999997</v>
          </cell>
        </row>
        <row r="45">
          <cell r="B45">
            <v>4</v>
          </cell>
          <cell r="C45">
            <v>2</v>
          </cell>
          <cell r="D45">
            <v>2</v>
          </cell>
          <cell r="E45" t="str">
            <v xml:space="preserve">      ENCOFRADO Y DESENCOFRADO DE COLUMNAS</v>
          </cell>
          <cell r="F45" t="str">
            <v>m2</v>
          </cell>
          <cell r="G45">
            <v>523.69000000000005</v>
          </cell>
        </row>
        <row r="46">
          <cell r="B46">
            <v>4</v>
          </cell>
          <cell r="C46">
            <v>2</v>
          </cell>
          <cell r="D46">
            <v>3</v>
          </cell>
          <cell r="E46" t="str">
            <v xml:space="preserve">      ENCOFRADO Y DESENCOFRADO DE VIGAS</v>
          </cell>
          <cell r="F46" t="str">
            <v>m2</v>
          </cell>
          <cell r="G46">
            <v>547.41</v>
          </cell>
        </row>
        <row r="47">
          <cell r="B47">
            <v>4</v>
          </cell>
          <cell r="C47">
            <v>2</v>
          </cell>
          <cell r="D47">
            <v>4</v>
          </cell>
          <cell r="E47" t="str">
            <v xml:space="preserve">      ENCOFRADO Y DESENCOFRADO DE VIGA DE CIERRE SUPERIOR</v>
          </cell>
          <cell r="F47" t="str">
            <v>m2</v>
          </cell>
          <cell r="G47">
            <v>167.83</v>
          </cell>
        </row>
        <row r="48">
          <cell r="B48">
            <v>4</v>
          </cell>
          <cell r="C48">
            <v>3</v>
          </cell>
          <cell r="E48" t="str">
            <v>ACERO CORRUGADO</v>
          </cell>
        </row>
        <row r="49">
          <cell r="B49">
            <v>4</v>
          </cell>
          <cell r="C49">
            <v>3</v>
          </cell>
          <cell r="D49">
            <v>1</v>
          </cell>
          <cell r="E49" t="str">
            <v xml:space="preserve">      ACERO CORRUGADO fy=4200 kg/cm2 PARA CIMIENTOS (REFUERZOS)</v>
          </cell>
          <cell r="F49" t="str">
            <v>kg</v>
          </cell>
          <cell r="G49">
            <v>2297.8200000000002</v>
          </cell>
        </row>
        <row r="50">
          <cell r="B50">
            <v>4</v>
          </cell>
          <cell r="C50">
            <v>3</v>
          </cell>
          <cell r="D50">
            <v>2</v>
          </cell>
          <cell r="E50" t="str">
            <v xml:space="preserve">      ACERO CORRUGADO fy=4200 kg/cm2 PARA PLATEA DE CIMENTACION</v>
          </cell>
          <cell r="F50" t="str">
            <v>kg</v>
          </cell>
          <cell r="G50">
            <v>4747.68</v>
          </cell>
        </row>
        <row r="51">
          <cell r="B51">
            <v>4</v>
          </cell>
          <cell r="C51">
            <v>3</v>
          </cell>
          <cell r="D51">
            <v>3</v>
          </cell>
          <cell r="E51" t="str">
            <v xml:space="preserve">      ACERO CORRUGADO fy=4200 kg/cm2 PARA VIGA DE CIMENTACION</v>
          </cell>
          <cell r="F51" t="str">
            <v>kg</v>
          </cell>
          <cell r="G51">
            <v>5412.12</v>
          </cell>
        </row>
        <row r="52">
          <cell r="B52">
            <v>4</v>
          </cell>
          <cell r="C52">
            <v>3</v>
          </cell>
          <cell r="D52">
            <v>4</v>
          </cell>
          <cell r="E52" t="str">
            <v xml:space="preserve">      ACERO CORRUGADO fy=4200 kg/cm2 EN COLUMNAS</v>
          </cell>
          <cell r="F52" t="str">
            <v>kg</v>
          </cell>
          <cell r="G52">
            <v>10560.06</v>
          </cell>
        </row>
        <row r="53">
          <cell r="B53">
            <v>4</v>
          </cell>
          <cell r="C53">
            <v>3</v>
          </cell>
          <cell r="D53">
            <v>5</v>
          </cell>
          <cell r="E53" t="str">
            <v xml:space="preserve">      ACERO CORRUGADO fy=4200 kg/cm2 EN VIGAS</v>
          </cell>
          <cell r="F53" t="str">
            <v>kg</v>
          </cell>
          <cell r="G53">
            <v>4552.38</v>
          </cell>
        </row>
        <row r="54">
          <cell r="B54">
            <v>4</v>
          </cell>
          <cell r="C54">
            <v>3</v>
          </cell>
          <cell r="D54">
            <v>6</v>
          </cell>
          <cell r="E54" t="str">
            <v xml:space="preserve">      ACERO CORRUGADO fy=4200 kg/cm2 EN VIGAS TIJERAL (VIGAS INCLINADA)</v>
          </cell>
          <cell r="F54" t="str">
            <v>kg</v>
          </cell>
          <cell r="G54">
            <v>1727.46</v>
          </cell>
        </row>
        <row r="55">
          <cell r="B55">
            <v>5</v>
          </cell>
          <cell r="E55" t="str">
            <v>ESTRUCTURA METÁLICA</v>
          </cell>
        </row>
        <row r="56">
          <cell r="B56">
            <v>5</v>
          </cell>
          <cell r="C56">
            <v>1</v>
          </cell>
          <cell r="E56" t="str">
            <v>TIJERAL Y RETICULARES</v>
          </cell>
        </row>
        <row r="57">
          <cell r="B57">
            <v>5</v>
          </cell>
          <cell r="C57">
            <v>1</v>
          </cell>
          <cell r="D57">
            <v>1</v>
          </cell>
          <cell r="E57" t="str">
            <v>TIJERAL TIPO DE ACERO LAC 80X40X2.0mm (APOYADO EN VIGA)</v>
          </cell>
          <cell r="F57" t="str">
            <v>und</v>
          </cell>
          <cell r="G57">
            <v>84</v>
          </cell>
        </row>
        <row r="58">
          <cell r="B58">
            <v>5</v>
          </cell>
          <cell r="C58">
            <v>1</v>
          </cell>
          <cell r="D58">
            <v>2</v>
          </cell>
          <cell r="E58" t="str">
            <v>TIJERAL TIPO DE ACERO LAC 80X40X2.0mm (LIBRE)</v>
          </cell>
          <cell r="F58" t="str">
            <v>und</v>
          </cell>
          <cell r="G58">
            <v>42</v>
          </cell>
        </row>
        <row r="59">
          <cell r="B59">
            <v>5</v>
          </cell>
          <cell r="C59">
            <v>1</v>
          </cell>
          <cell r="D59">
            <v>3</v>
          </cell>
          <cell r="E59" t="str">
            <v>CORREAS DE ACERO LAC 40X60X2.0mm</v>
          </cell>
          <cell r="F59" t="str">
            <v>m</v>
          </cell>
          <cell r="G59">
            <v>3795.12</v>
          </cell>
        </row>
        <row r="60">
          <cell r="B60">
            <v>5</v>
          </cell>
          <cell r="C60">
            <v>1</v>
          </cell>
          <cell r="D60">
            <v>4</v>
          </cell>
          <cell r="E60" t="str">
            <v>FRISO (ARRIOSTRE DE CORREA FIERRO LAC 40X60mm e=2.0 mm</v>
          </cell>
          <cell r="F60" t="str">
            <v>m</v>
          </cell>
          <cell r="G60">
            <v>709.97</v>
          </cell>
        </row>
        <row r="61">
          <cell r="B61">
            <v>6</v>
          </cell>
          <cell r="E61" t="str">
            <v>COBERTURA</v>
          </cell>
        </row>
        <row r="62">
          <cell r="B62">
            <v>6</v>
          </cell>
          <cell r="E62" t="str">
            <v xml:space="preserve">   COBERTURA DE CALAMINA PLANCHA ONDULADA GALVANIZADA PREPINTADA</v>
          </cell>
          <cell r="F62" t="str">
            <v>m2</v>
          </cell>
          <cell r="G62">
            <v>2808.39</v>
          </cell>
        </row>
        <row r="63">
          <cell r="E63" t="str">
            <v xml:space="preserve">   CUMBRERA PLANCHA GALVANIZADA O SIMILAR e= 0.30mm</v>
          </cell>
          <cell r="F63" t="str">
            <v>m</v>
          </cell>
          <cell r="G63">
            <v>316.26</v>
          </cell>
        </row>
        <row r="64">
          <cell r="B64">
            <v>7</v>
          </cell>
          <cell r="E64" t="str">
            <v>CIELO RASOS</v>
          </cell>
        </row>
        <row r="65">
          <cell r="B65">
            <v>7</v>
          </cell>
          <cell r="C65">
            <v>1</v>
          </cell>
          <cell r="E65" t="str">
            <v>CIELO RASO CON FIBROCEMENTO 4mm 1.2m X 2.40m</v>
          </cell>
          <cell r="F65" t="str">
            <v>m2</v>
          </cell>
          <cell r="G65">
            <v>1383.73</v>
          </cell>
        </row>
        <row r="66">
          <cell r="B66">
            <v>7</v>
          </cell>
          <cell r="C66">
            <v>2</v>
          </cell>
          <cell r="E66" t="str">
            <v>POLIESTIRENO EXPANDIDO e=1"</v>
          </cell>
          <cell r="F66" t="str">
            <v>m2</v>
          </cell>
          <cell r="G66">
            <v>1383.73</v>
          </cell>
        </row>
        <row r="67">
          <cell r="E67" t="str">
            <v>MUROS Y TABIQUES DE ALBAÑILERIA</v>
          </cell>
        </row>
        <row r="68">
          <cell r="B68">
            <v>8</v>
          </cell>
          <cell r="C68">
            <v>1</v>
          </cell>
          <cell r="E68" t="str">
            <v>MUROS Y TABIQUES</v>
          </cell>
        </row>
        <row r="69">
          <cell r="B69">
            <v>8</v>
          </cell>
          <cell r="C69">
            <v>1</v>
          </cell>
          <cell r="D69">
            <v>1</v>
          </cell>
          <cell r="E69" t="str">
            <v xml:space="preserve">   SUMINISTRO BLOQUETA DE CONCRETO LISO ENTERO .14 X .19 X .39 M</v>
          </cell>
          <cell r="F69" t="str">
            <v>und</v>
          </cell>
          <cell r="G69">
            <v>22428</v>
          </cell>
        </row>
        <row r="70">
          <cell r="B70">
            <v>8</v>
          </cell>
          <cell r="C70">
            <v>1</v>
          </cell>
          <cell r="D70">
            <v>2</v>
          </cell>
          <cell r="E70" t="str">
            <v xml:space="preserve">   SUMINISTRO BLOQUETA DE CONCRETO LISO MEDIO .14 X .19 X .39 M</v>
          </cell>
          <cell r="F70" t="str">
            <v>und</v>
          </cell>
          <cell r="G70">
            <v>6300</v>
          </cell>
        </row>
        <row r="71">
          <cell r="B71">
            <v>8</v>
          </cell>
          <cell r="C71">
            <v>1</v>
          </cell>
          <cell r="D71">
            <v>3</v>
          </cell>
          <cell r="E71" t="str">
            <v xml:space="preserve">   MURO CON BLOQUETA DE CONCRETO</v>
          </cell>
          <cell r="F71" t="str">
            <v>m2</v>
          </cell>
          <cell r="G71">
            <v>2106.67</v>
          </cell>
        </row>
        <row r="72">
          <cell r="E72" t="str">
            <v>REVOQUES ENLUCIDOS Y MOLDURAS</v>
          </cell>
        </row>
        <row r="73">
          <cell r="B73">
            <v>9</v>
          </cell>
          <cell r="C73">
            <v>1</v>
          </cell>
          <cell r="E73" t="str">
            <v>TARRAJEO VESTIDURAS Y DERRAMES</v>
          </cell>
        </row>
        <row r="74">
          <cell r="B74">
            <v>9</v>
          </cell>
          <cell r="C74">
            <v>1</v>
          </cell>
          <cell r="D74">
            <v>1</v>
          </cell>
          <cell r="E74" t="str">
            <v>DERRAME EN  PUERTAS Y VENTANAS</v>
          </cell>
          <cell r="F74" t="str">
            <v>m</v>
          </cell>
          <cell r="G74">
            <v>870.24</v>
          </cell>
        </row>
        <row r="75">
          <cell r="B75">
            <v>9</v>
          </cell>
          <cell r="C75">
            <v>1</v>
          </cell>
          <cell r="D75">
            <v>2</v>
          </cell>
          <cell r="E75" t="str">
            <v>CENEFAS EN  VENTANAS</v>
          </cell>
          <cell r="F75" t="str">
            <v>m</v>
          </cell>
          <cell r="G75">
            <v>1587.6</v>
          </cell>
        </row>
        <row r="76">
          <cell r="B76">
            <v>9</v>
          </cell>
          <cell r="C76">
            <v>1</v>
          </cell>
          <cell r="D76">
            <v>3</v>
          </cell>
          <cell r="E76" t="str">
            <v>TARRAJEO DE VIGAS Y DINTELES INTERNO Y EXTERNO</v>
          </cell>
          <cell r="F76" t="str">
            <v>m2</v>
          </cell>
          <cell r="G76">
            <v>715.24</v>
          </cell>
        </row>
        <row r="77">
          <cell r="B77">
            <v>9</v>
          </cell>
          <cell r="C77">
            <v>1</v>
          </cell>
          <cell r="D77">
            <v>4</v>
          </cell>
          <cell r="E77" t="str">
            <v>TARRAJEO DE COLUMNAS</v>
          </cell>
          <cell r="F77" t="str">
            <v>m2</v>
          </cell>
          <cell r="G77">
            <v>466.08</v>
          </cell>
        </row>
        <row r="78">
          <cell r="E78" t="str">
            <v>PISOS Y PAVIMENTOS</v>
          </cell>
        </row>
        <row r="79">
          <cell r="C79">
            <v>1</v>
          </cell>
          <cell r="E79" t="str">
            <v xml:space="preserve">   PISOS</v>
          </cell>
        </row>
        <row r="80">
          <cell r="E80" t="str">
            <v xml:space="preserve">      PISO DE CEMENTO SEMIPULIDO e=2" inc/bruñado</v>
          </cell>
          <cell r="G80">
            <v>1125.18</v>
          </cell>
        </row>
        <row r="81">
          <cell r="E81" t="str">
            <v xml:space="preserve">      JUNTAS ASFALTICAS DE 1 1/2" X 4"</v>
          </cell>
          <cell r="F81" t="str">
            <v>m</v>
          </cell>
          <cell r="G81">
            <v>113.4</v>
          </cell>
        </row>
        <row r="82">
          <cell r="E82" t="str">
            <v xml:space="preserve">   VEREDAS</v>
          </cell>
        </row>
        <row r="83">
          <cell r="B83">
            <v>10</v>
          </cell>
          <cell r="C83">
            <v>2</v>
          </cell>
          <cell r="E83" t="str">
            <v xml:space="preserve">      NIVELACION RELLENO Y APISONADO e=4" C/MAT. PROP- VEREDA (APORTE)</v>
          </cell>
          <cell r="F83" t="str">
            <v>m2</v>
          </cell>
          <cell r="G83">
            <v>119.7</v>
          </cell>
        </row>
        <row r="84">
          <cell r="E84" t="str">
            <v xml:space="preserve">      VEREDA EXTERIOR DE CONCRETO e= 4" ACABADO SEMIPULIDO BRUÑA INC/DADO</v>
          </cell>
          <cell r="F84" t="str">
            <v>m2</v>
          </cell>
          <cell r="G84">
            <v>138.18</v>
          </cell>
        </row>
        <row r="85">
          <cell r="E85" t="str">
            <v xml:space="preserve">      ENCOFRADO Y DESENCOFRADO DE VEREDAS</v>
          </cell>
          <cell r="F85" t="str">
            <v>m2</v>
          </cell>
          <cell r="G85">
            <v>42.42</v>
          </cell>
        </row>
        <row r="86">
          <cell r="E86" t="str">
            <v>ZOCALOS Y CONTRAZOCALOS</v>
          </cell>
        </row>
        <row r="87">
          <cell r="E87" t="str">
            <v>ZOCALOS</v>
          </cell>
        </row>
        <row r="88">
          <cell r="E88" t="str">
            <v>ZOCALO DE CEMENTO SOBRE MURO EXTERIOR H=0.60 CM INC/BRUÑAS</v>
          </cell>
          <cell r="F88" t="str">
            <v>m2</v>
          </cell>
          <cell r="G88">
            <v>542.80999999999995</v>
          </cell>
        </row>
        <row r="89">
          <cell r="E89" t="str">
            <v>CONTRAZOCALO DE CEMENTO PULIDO H=0.265 CM INC/BRUÑAS</v>
          </cell>
          <cell r="F89" t="str">
            <v>m2</v>
          </cell>
          <cell r="G89">
            <v>336.76</v>
          </cell>
        </row>
        <row r="90">
          <cell r="E90" t="str">
            <v>PUERTAS Y VENTANAS</v>
          </cell>
        </row>
        <row r="91">
          <cell r="E91" t="str">
            <v xml:space="preserve">   PUERTA</v>
          </cell>
        </row>
        <row r="92">
          <cell r="E92" t="str">
            <v xml:space="preserve">      PUERTA DE MADERA DE TABLERO REBAJADO 2.285x 0.985 PANEL MADERA MACHIHEMBRADA</v>
          </cell>
          <cell r="F92" t="str">
            <v>und</v>
          </cell>
          <cell r="G92">
            <v>42</v>
          </cell>
        </row>
        <row r="93">
          <cell r="E93" t="str">
            <v xml:space="preserve">      PUERTA CONTRAPLACADA 2.285 X 0.83 TRIPLAY 4mm</v>
          </cell>
          <cell r="F93" t="str">
            <v>und</v>
          </cell>
          <cell r="G93">
            <v>84</v>
          </cell>
        </row>
        <row r="94">
          <cell r="E94" t="str">
            <v xml:space="preserve">   VENTANAS</v>
          </cell>
        </row>
        <row r="95">
          <cell r="E95" t="str">
            <v xml:space="preserve">      VENTANA CORREDIZA DE ALUMINIO 1.21 X 1.42 4mm y sup de 3mm (V1)</v>
          </cell>
          <cell r="F95" t="str">
            <v>und</v>
          </cell>
          <cell r="G95">
            <v>126</v>
          </cell>
        </row>
        <row r="96">
          <cell r="E96" t="str">
            <v xml:space="preserve">      VENTANA CORREDIZA DE ALUMINIO 0.95 X 1.42 4mm y sup de 3mm (V2)</v>
          </cell>
          <cell r="F96" t="str">
            <v>und</v>
          </cell>
          <cell r="G96">
            <v>42</v>
          </cell>
        </row>
        <row r="97">
          <cell r="E97" t="str">
            <v xml:space="preserve">      VENTANA DE VENTILACION CON MOSQUITERO (V3)</v>
          </cell>
          <cell r="F97" t="str">
            <v>und</v>
          </cell>
          <cell r="G97">
            <v>168</v>
          </cell>
        </row>
        <row r="98">
          <cell r="E98" t="str">
            <v>PINTURAS</v>
          </cell>
        </row>
        <row r="99">
          <cell r="E99" t="str">
            <v>PINTURA EN INTERIORES (CIELO RASO)</v>
          </cell>
          <cell r="F99" t="str">
            <v>m2</v>
          </cell>
          <cell r="G99">
            <v>1383.73</v>
          </cell>
        </row>
        <row r="100">
          <cell r="E100" t="str">
            <v xml:space="preserve">PINTURA DE COLUMNAS </v>
          </cell>
          <cell r="F100" t="str">
            <v>m2</v>
          </cell>
          <cell r="G100">
            <v>466.08</v>
          </cell>
        </row>
        <row r="101">
          <cell r="E101" t="str">
            <v>PINTURA DE VIGAS Y DINTELES  INTERIOR Y EXTERIOR</v>
          </cell>
          <cell r="F101" t="str">
            <v>m2</v>
          </cell>
          <cell r="G101">
            <v>961.02</v>
          </cell>
        </row>
        <row r="102">
          <cell r="E102" t="str">
            <v>PINTURA ESMALTE EN ZOCALOS</v>
          </cell>
          <cell r="F102" t="str">
            <v>m2</v>
          </cell>
          <cell r="G102">
            <v>542.64</v>
          </cell>
        </row>
        <row r="103">
          <cell r="E103" t="str">
            <v>INSTALACIONES SANITARIAS</v>
          </cell>
        </row>
        <row r="104">
          <cell r="C104">
            <v>1</v>
          </cell>
          <cell r="E104" t="str">
            <v>CANALETA DE PLANCHA GALVANIZADA SEGÚN DISEÑO e=0.30mm</v>
          </cell>
          <cell r="F104" t="str">
            <v>glb</v>
          </cell>
          <cell r="G104">
            <v>42</v>
          </cell>
        </row>
        <row r="105">
          <cell r="E105" t="str">
            <v xml:space="preserve">MONTANTE DE DRENAJE PLUVIAL PVC 3" </v>
          </cell>
          <cell r="F105" t="str">
            <v>glb</v>
          </cell>
          <cell r="G105">
            <v>42</v>
          </cell>
        </row>
        <row r="106">
          <cell r="E106" t="str">
            <v>DADO DE CONCRETO PARA PROTECCION DE TUBERIA PLUVIAL</v>
          </cell>
          <cell r="F106" t="str">
            <v>und</v>
          </cell>
          <cell r="G106">
            <v>84</v>
          </cell>
        </row>
        <row r="107">
          <cell r="E107" t="str">
            <v>INSTALACIONES ELECTRICAS</v>
          </cell>
        </row>
        <row r="108">
          <cell r="C108">
            <v>1</v>
          </cell>
          <cell r="E108" t="str">
            <v>INSTALACIONES ELECTRICAS EN MODULO</v>
          </cell>
          <cell r="F108" t="str">
            <v>glb</v>
          </cell>
          <cell r="G108">
            <v>42</v>
          </cell>
        </row>
        <row r="109">
          <cell r="E109" t="str">
            <v>MITIGACION DE IMPACTO AMBIENTAL</v>
          </cell>
        </row>
        <row r="110">
          <cell r="E110" t="str">
            <v>MITIGACION DEL IMPACTO AMBIENTAL (APORTE)</v>
          </cell>
          <cell r="F110" t="str">
            <v>glb</v>
          </cell>
          <cell r="G110">
            <v>42</v>
          </cell>
        </row>
        <row r="111">
          <cell r="E111" t="str">
            <v>LIMPIEZA FINAL DE OBRA (APORTE)</v>
          </cell>
          <cell r="F111" t="str">
            <v>und</v>
          </cell>
          <cell r="G111">
            <v>42</v>
          </cell>
        </row>
        <row r="112">
          <cell r="E112" t="str">
            <v>FLETE Y TRANSPORTE</v>
          </cell>
        </row>
        <row r="113">
          <cell r="E113" t="str">
            <v>FLETE Y TRANSPORTE DE MATERIALES</v>
          </cell>
        </row>
        <row r="114">
          <cell r="E114" t="str">
            <v xml:space="preserve">      FLETE TERRESTRE TRANSPORTE DE MATERIAL DEL PROVEEDOR AL ALMACEN (INC. CARGA-DESCARGA)</v>
          </cell>
          <cell r="F114" t="str">
            <v>glb</v>
          </cell>
          <cell r="G114">
            <v>1</v>
          </cell>
        </row>
        <row r="115">
          <cell r="E115" t="str">
            <v xml:space="preserve">      FLETE TERRESTRE TRANSP. MATERIALES DE ALMACEN A PUNTA DE CARRETERA (INC. CARGA-DESCARGA)</v>
          </cell>
          <cell r="F115" t="str">
            <v>glb</v>
          </cell>
          <cell r="G115">
            <v>1</v>
          </cell>
        </row>
        <row r="116">
          <cell r="E116" t="str">
            <v xml:space="preserve">      FLETE RURAL DE ACEMILA PARA TRANSPORTE DE MATERIALES PUNTA DE CARRETERA A VIVIENDA (APORTE)</v>
          </cell>
          <cell r="F116" t="str">
            <v>glb</v>
          </cell>
          <cell r="G116">
            <v>1</v>
          </cell>
        </row>
        <row r="117">
          <cell r="E117" t="str">
            <v xml:space="preserve">      ACOMPAÑAMIENTO CARGA Y DESCARGA TRANSP. DE MATERIALES EN ACEMILA (APORTE)</v>
          </cell>
          <cell r="F117" t="str">
            <v>glb</v>
          </cell>
          <cell r="G117">
            <v>1</v>
          </cell>
        </row>
        <row r="118">
          <cell r="E118" t="str">
            <v>FLETE Y TRANSPORTE DE AGREGADO Y PIEDRA</v>
          </cell>
        </row>
        <row r="119">
          <cell r="E119" t="str">
            <v xml:space="preserve">      FLETE TERRESTRE TRANSPORTE DE AGREGADOS DEL PROVEDOR A PUNTA DE CARRETERA (INC. CARGA Y DESC.)</v>
          </cell>
          <cell r="F119" t="str">
            <v>glb</v>
          </cell>
          <cell r="G119">
            <v>1</v>
          </cell>
        </row>
        <row r="120">
          <cell r="E120" t="str">
            <v xml:space="preserve">      FLETE TERRESTRE TRANS. PIEDRA DE CANTERA A PUNTA DE CARRETERA (INC. CARGA-DESCARGA)</v>
          </cell>
          <cell r="F120" t="str">
            <v>glb</v>
          </cell>
          <cell r="G120">
            <v>1</v>
          </cell>
        </row>
        <row r="121">
          <cell r="E121" t="str">
            <v xml:space="preserve">      FLETE RURAL DE ACEMILA TRANS. DE AGREGADO Y PIEDRA PUNTA DE CARRETERA O CANTERA A VIVIENDA (APORTE)</v>
          </cell>
          <cell r="F121" t="str">
            <v>glb</v>
          </cell>
          <cell r="G121">
            <v>1</v>
          </cell>
        </row>
        <row r="122">
          <cell r="E122" t="str">
            <v xml:space="preserve">      ACOMPAÑAMIENTO CARGA Y DESCARGA TRANSP. DE AGREGADO Y PIEDRA EN ACEMILA (APORTE)</v>
          </cell>
          <cell r="F122" t="str">
            <v>glb</v>
          </cell>
          <cell r="G122">
            <v>1</v>
          </cell>
        </row>
      </sheetData>
      <sheetData sheetId="5" refreshError="1"/>
      <sheetData sheetId="6" refreshError="1"/>
      <sheetData sheetId="7">
        <row r="43">
          <cell r="E43">
            <v>245465.41</v>
          </cell>
        </row>
      </sheetData>
      <sheetData sheetId="8">
        <row r="41">
          <cell r="I41">
            <v>132095.63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55">
          <cell r="E155">
            <v>80710.929999999993</v>
          </cell>
        </row>
        <row r="156">
          <cell r="E156">
            <v>57000.99</v>
          </cell>
        </row>
        <row r="157">
          <cell r="F157">
            <v>15554.37</v>
          </cell>
        </row>
        <row r="160">
          <cell r="F160">
            <v>11521.76</v>
          </cell>
        </row>
      </sheetData>
      <sheetData sheetId="16" refreshError="1"/>
      <sheetData sheetId="17">
        <row r="142">
          <cell r="D142">
            <v>78784.61</v>
          </cell>
        </row>
        <row r="143">
          <cell r="D143">
            <v>1769.67</v>
          </cell>
        </row>
        <row r="144">
          <cell r="E144">
            <v>14143.24</v>
          </cell>
        </row>
        <row r="147">
          <cell r="E147">
            <v>10476.469999999999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Z986"/>
  <sheetViews>
    <sheetView tabSelected="1" view="pageBreakPreview" zoomScaleNormal="100" zoomScaleSheetLayoutView="100" workbookViewId="0">
      <selection sqref="A1:C1"/>
    </sheetView>
  </sheetViews>
  <sheetFormatPr baseColWidth="10" defaultColWidth="14.42578125" defaultRowHeight="15" customHeight="1" outlineLevelRow="2" x14ac:dyDescent="0.25"/>
  <cols>
    <col min="1" max="3" width="4.85546875" customWidth="1"/>
    <col min="4" max="4" width="82" customWidth="1"/>
    <col min="5" max="5" width="5.7109375" customWidth="1"/>
    <col min="6" max="7" width="8.7109375" customWidth="1"/>
    <col min="8" max="8" width="12.28515625" customWidth="1"/>
    <col min="9" max="9" width="14.140625" customWidth="1"/>
    <col min="10" max="10" width="17.5703125" customWidth="1"/>
    <col min="11" max="11" width="15" customWidth="1"/>
    <col min="12" max="12" width="27.5703125" customWidth="1"/>
    <col min="13" max="13" width="14" customWidth="1"/>
    <col min="14" max="14" width="9.5703125" customWidth="1"/>
    <col min="15" max="15" width="24.140625" customWidth="1"/>
    <col min="16" max="16" width="15.5703125" customWidth="1"/>
    <col min="17" max="17" width="5" customWidth="1"/>
    <col min="18" max="18" width="19.5703125" customWidth="1"/>
    <col min="19" max="19" width="17.140625" customWidth="1"/>
    <col min="20" max="20" width="5.140625" customWidth="1"/>
    <col min="21" max="26" width="11.42578125" customWidth="1"/>
  </cols>
  <sheetData>
    <row r="1" spans="1:26" ht="23.25" customHeight="1" thickBot="1" x14ac:dyDescent="0.3">
      <c r="A1" s="104" t="s">
        <v>0</v>
      </c>
      <c r="B1" s="105"/>
      <c r="C1" s="106"/>
      <c r="D1" s="1" t="s">
        <v>1</v>
      </c>
      <c r="E1" s="1" t="s">
        <v>2</v>
      </c>
      <c r="F1" s="2" t="s">
        <v>3</v>
      </c>
      <c r="G1" s="3" t="s">
        <v>4</v>
      </c>
      <c r="H1" s="3" t="s">
        <v>5</v>
      </c>
      <c r="I1" s="40"/>
      <c r="J1" s="39"/>
      <c r="K1" s="39"/>
      <c r="L1" s="41"/>
      <c r="M1" s="3" t="s">
        <v>3</v>
      </c>
      <c r="N1" s="3" t="s">
        <v>13</v>
      </c>
      <c r="O1" s="31"/>
      <c r="P1" s="31"/>
      <c r="Q1" s="31"/>
      <c r="R1" s="42" t="s">
        <v>5</v>
      </c>
      <c r="S1" s="42" t="s">
        <v>13</v>
      </c>
      <c r="T1" s="31"/>
      <c r="U1" s="31"/>
      <c r="V1" s="31"/>
      <c r="W1" s="31"/>
      <c r="X1" s="31"/>
      <c r="Y1" s="31"/>
      <c r="Z1" s="31"/>
    </row>
    <row r="2" spans="1:26" ht="13.5" customHeight="1" x14ac:dyDescent="0.25">
      <c r="A2" s="4">
        <f>'[1]RESU METRADO'!B17</f>
        <v>1</v>
      </c>
      <c r="B2" s="4"/>
      <c r="C2" s="4"/>
      <c r="D2" s="4" t="str">
        <f>'[1]RESU METRADO'!E17</f>
        <v>OBRAS PROVISIONALES, TRABAJOS PRELIMINARES, SEGURIDAD Y SALUD</v>
      </c>
      <c r="E2" s="5"/>
      <c r="F2" s="6"/>
      <c r="G2" s="6"/>
      <c r="H2" s="6">
        <f>H3+H5+H7</f>
        <v>18366.78</v>
      </c>
      <c r="I2" s="37"/>
      <c r="J2" s="43"/>
      <c r="K2" s="43"/>
      <c r="L2" s="39"/>
      <c r="M2" s="44">
        <f>+'[1]RESU METRADO'!G17</f>
        <v>0</v>
      </c>
      <c r="N2" s="45">
        <f t="shared" ref="N2:N31" si="0">+M2-F2</f>
        <v>0</v>
      </c>
      <c r="O2" s="37" t="s">
        <v>14</v>
      </c>
      <c r="P2" s="37"/>
      <c r="Q2" s="37"/>
      <c r="R2" s="46" t="e">
        <f>+R3+R5+R7+R12</f>
        <v>#REF!</v>
      </c>
      <c r="S2" s="46" t="e">
        <f t="shared" ref="S2:S31" si="1">+R2-H2</f>
        <v>#REF!</v>
      </c>
      <c r="T2" s="37"/>
      <c r="U2" s="37"/>
      <c r="V2" s="37"/>
      <c r="W2" s="37"/>
      <c r="X2" s="37"/>
      <c r="Y2" s="37"/>
      <c r="Z2" s="37"/>
    </row>
    <row r="3" spans="1:26" ht="13.5" customHeight="1" outlineLevel="1" x14ac:dyDescent="0.25">
      <c r="A3" s="7">
        <f>'[1]RESU METRADO'!B18</f>
        <v>1</v>
      </c>
      <c r="B3" s="7">
        <f>'[1]RESU METRADO'!C18</f>
        <v>1</v>
      </c>
      <c r="C3" s="7">
        <f>'[1]RESU METRADO'!D18</f>
        <v>0</v>
      </c>
      <c r="D3" s="7" t="str">
        <f>'[1]RESU METRADO'!E18</f>
        <v xml:space="preserve">   TRABAJOS PRELIMINARES</v>
      </c>
      <c r="E3" s="5"/>
      <c r="F3" s="8"/>
      <c r="G3" s="8"/>
      <c r="H3" s="9">
        <f>SUM(H4)</f>
        <v>1111.21</v>
      </c>
      <c r="I3" s="48"/>
      <c r="J3" s="49"/>
      <c r="K3" s="49"/>
      <c r="L3" s="39"/>
      <c r="M3" s="50">
        <f>+'[1]RESU METRADO'!G18</f>
        <v>0</v>
      </c>
      <c r="N3" s="51">
        <f t="shared" si="0"/>
        <v>0</v>
      </c>
      <c r="O3" s="47"/>
      <c r="P3" s="47"/>
      <c r="Q3" s="47"/>
      <c r="R3" s="52">
        <f>+SUM(R4)</f>
        <v>1111.21</v>
      </c>
      <c r="S3" s="52">
        <f t="shared" si="1"/>
        <v>0</v>
      </c>
      <c r="T3" s="47"/>
      <c r="U3" s="47"/>
      <c r="V3" s="47"/>
      <c r="W3" s="47"/>
      <c r="X3" s="47"/>
      <c r="Y3" s="47"/>
      <c r="Z3" s="47"/>
    </row>
    <row r="4" spans="1:26" ht="13.5" customHeight="1" outlineLevel="2" x14ac:dyDescent="0.25">
      <c r="A4" s="10">
        <f>'[1]RESU METRADO'!B19</f>
        <v>1</v>
      </c>
      <c r="B4" s="10">
        <f>'[1]RESU METRADO'!C19</f>
        <v>1</v>
      </c>
      <c r="C4" s="10">
        <f>'[1]RESU METRADO'!D19</f>
        <v>1</v>
      </c>
      <c r="D4" s="10" t="str">
        <f>'[1]RESU METRADO'!E19</f>
        <v xml:space="preserve">      CARTEL DE OBRA 4.00 X 2.50</v>
      </c>
      <c r="E4" s="11" t="str">
        <f>'[1]RESU METRADO'!F19</f>
        <v>und</v>
      </c>
      <c r="F4" s="8">
        <f>'[1]RESU METRADO'!G19</f>
        <v>1</v>
      </c>
      <c r="G4" s="8">
        <v>1111.21</v>
      </c>
      <c r="H4" s="8">
        <f>ROUND(F4*G4,2)</f>
        <v>1111.21</v>
      </c>
      <c r="I4" s="53"/>
      <c r="J4" s="54"/>
      <c r="K4" s="54"/>
      <c r="L4" s="39"/>
      <c r="M4" s="55">
        <f>+'[1]RESU METRADO'!G19</f>
        <v>1</v>
      </c>
      <c r="N4" s="56">
        <f t="shared" si="0"/>
        <v>0</v>
      </c>
      <c r="O4" s="38"/>
      <c r="P4" s="38"/>
      <c r="Q4" s="38"/>
      <c r="R4" s="57">
        <f>+ROUND(M4*G4,2)</f>
        <v>1111.21</v>
      </c>
      <c r="S4" s="57">
        <f t="shared" si="1"/>
        <v>0</v>
      </c>
      <c r="T4" s="38"/>
      <c r="U4" s="38"/>
      <c r="V4" s="38"/>
      <c r="W4" s="38"/>
      <c r="X4" s="38"/>
      <c r="Y4" s="38"/>
      <c r="Z4" s="38"/>
    </row>
    <row r="5" spans="1:26" ht="13.5" customHeight="1" outlineLevel="1" x14ac:dyDescent="0.25">
      <c r="A5" s="7">
        <f>'[1]RESU METRADO'!B20</f>
        <v>1</v>
      </c>
      <c r="B5" s="7">
        <f>'[1]RESU METRADO'!C20</f>
        <v>2</v>
      </c>
      <c r="C5" s="7">
        <f>'[1]RESU METRADO'!D20</f>
        <v>0</v>
      </c>
      <c r="D5" s="7" t="str">
        <f>'[1]RESU METRADO'!E20</f>
        <v xml:space="preserve">   TRAZO NIVELES Y REPLANTEO PRELIMINAR</v>
      </c>
      <c r="E5" s="5"/>
      <c r="F5" s="8"/>
      <c r="G5" s="8"/>
      <c r="H5" s="9">
        <f>SUM(H6)</f>
        <v>2616.41</v>
      </c>
      <c r="I5" s="53"/>
      <c r="J5" s="54"/>
      <c r="K5" s="54"/>
      <c r="L5" s="39"/>
      <c r="M5" s="55">
        <f>+'[1]RESU METRADO'!G20</f>
        <v>0</v>
      </c>
      <c r="N5" s="51">
        <f t="shared" si="0"/>
        <v>0</v>
      </c>
      <c r="O5" s="47"/>
      <c r="P5" s="47"/>
      <c r="Q5" s="47"/>
      <c r="R5" s="52">
        <f>+SUM(R6)</f>
        <v>2616.41</v>
      </c>
      <c r="S5" s="52">
        <f t="shared" si="1"/>
        <v>0</v>
      </c>
      <c r="T5" s="47"/>
      <c r="U5" s="47"/>
      <c r="V5" s="47"/>
      <c r="W5" s="47"/>
      <c r="X5" s="47"/>
      <c r="Y5" s="47"/>
      <c r="Z5" s="47"/>
    </row>
    <row r="6" spans="1:26" ht="13.5" customHeight="1" outlineLevel="2" x14ac:dyDescent="0.25">
      <c r="A6" s="10">
        <f>'[1]RESU METRADO'!B21</f>
        <v>1</v>
      </c>
      <c r="B6" s="10">
        <f>'[1]RESU METRADO'!C21</f>
        <v>2</v>
      </c>
      <c r="C6" s="10">
        <f>'[1]RESU METRADO'!D21</f>
        <v>1</v>
      </c>
      <c r="D6" s="10" t="str">
        <f>'[1]RESU METRADO'!E21</f>
        <v xml:space="preserve">      TRAZO NIVELES Y REPLANTEO PRELIMINAR</v>
      </c>
      <c r="E6" s="11" t="str">
        <f>'[1]RESU METRADO'!F21</f>
        <v>m2</v>
      </c>
      <c r="F6" s="8">
        <f>'[1]RESU METRADO'!G21</f>
        <v>2236.25</v>
      </c>
      <c r="G6" s="8">
        <v>1.17</v>
      </c>
      <c r="H6" s="8">
        <f>ROUND(F6*G6,2)</f>
        <v>2616.41</v>
      </c>
      <c r="I6" s="53"/>
      <c r="J6" s="54"/>
      <c r="K6" s="54"/>
      <c r="L6" s="39"/>
      <c r="M6" s="55">
        <f>+'[1]RESU METRADO'!G21</f>
        <v>2236.25</v>
      </c>
      <c r="N6" s="56">
        <f t="shared" si="0"/>
        <v>0</v>
      </c>
      <c r="O6" s="38" t="s">
        <v>15</v>
      </c>
      <c r="P6" s="38"/>
      <c r="Q6" s="38"/>
      <c r="R6" s="57">
        <f>+ROUND(M6*G6,2)</f>
        <v>2616.41</v>
      </c>
      <c r="S6" s="57">
        <f t="shared" si="1"/>
        <v>0</v>
      </c>
      <c r="T6" s="38"/>
      <c r="U6" s="38"/>
      <c r="V6" s="38"/>
      <c r="W6" s="38"/>
      <c r="X6" s="38"/>
      <c r="Y6" s="38"/>
      <c r="Z6" s="38"/>
    </row>
    <row r="7" spans="1:26" ht="13.5" customHeight="1" outlineLevel="1" x14ac:dyDescent="0.25">
      <c r="A7" s="7">
        <f>'[1]RESU METRADO'!B22</f>
        <v>1</v>
      </c>
      <c r="B7" s="7">
        <f>'[1]RESU METRADO'!C22</f>
        <v>3</v>
      </c>
      <c r="C7" s="7">
        <f>'[1]RESU METRADO'!D22</f>
        <v>0</v>
      </c>
      <c r="D7" s="7" t="str">
        <f>'[1]RESU METRADO'!E22</f>
        <v xml:space="preserve">   SEGURIDAD Y SALUD</v>
      </c>
      <c r="E7" s="5"/>
      <c r="F7" s="8"/>
      <c r="G7" s="8"/>
      <c r="H7" s="9">
        <f>SUM(H8:H11)</f>
        <v>14639.16</v>
      </c>
      <c r="I7" s="53"/>
      <c r="J7" s="54"/>
      <c r="K7" s="54"/>
      <c r="L7" s="39"/>
      <c r="M7" s="55">
        <f>+'[1]RESU METRADO'!G22</f>
        <v>0</v>
      </c>
      <c r="N7" s="51">
        <f t="shared" si="0"/>
        <v>0</v>
      </c>
      <c r="O7" s="47"/>
      <c r="P7" s="47"/>
      <c r="Q7" s="47"/>
      <c r="R7" s="52">
        <f>+SUM(R8:R11)</f>
        <v>14639.16</v>
      </c>
      <c r="S7" s="52">
        <f t="shared" si="1"/>
        <v>0</v>
      </c>
      <c r="T7" s="47"/>
      <c r="U7" s="47"/>
      <c r="V7" s="47"/>
      <c r="W7" s="47"/>
      <c r="X7" s="47"/>
      <c r="Y7" s="47"/>
      <c r="Z7" s="47"/>
    </row>
    <row r="8" spans="1:26" ht="13.5" customHeight="1" outlineLevel="2" x14ac:dyDescent="0.25">
      <c r="A8" s="10">
        <f>'[1]RESU METRADO'!B23</f>
        <v>1</v>
      </c>
      <c r="B8" s="10">
        <f>'[1]RESU METRADO'!C23</f>
        <v>3</v>
      </c>
      <c r="C8" s="10">
        <f>'[1]RESU METRADO'!D23</f>
        <v>1</v>
      </c>
      <c r="D8" s="10" t="str">
        <f>'[1]RESU METRADO'!E23</f>
        <v xml:space="preserve">      EQUIPOS DE SEGURIDAD INDIVIDUAL</v>
      </c>
      <c r="E8" s="11" t="str">
        <f>'[1]RESU METRADO'!F23</f>
        <v>glb</v>
      </c>
      <c r="F8" s="8">
        <f>'[1]RESU METRADO'!G23</f>
        <v>1</v>
      </c>
      <c r="G8" s="8">
        <v>11132.86</v>
      </c>
      <c r="H8" s="8">
        <f t="shared" ref="H8:H11" si="2">ROUND(F8*G8,2)</f>
        <v>11132.86</v>
      </c>
      <c r="I8" s="53"/>
      <c r="J8" s="54"/>
      <c r="K8" s="54"/>
      <c r="L8" s="39"/>
      <c r="M8" s="55">
        <f>+'[1]RESU METRADO'!G23</f>
        <v>1</v>
      </c>
      <c r="N8" s="56">
        <f t="shared" si="0"/>
        <v>0</v>
      </c>
      <c r="O8" s="38"/>
      <c r="P8" s="38"/>
      <c r="Q8" s="38"/>
      <c r="R8" s="57">
        <f t="shared" ref="R8:R11" si="3">+ROUND(M8*G8,2)</f>
        <v>11132.86</v>
      </c>
      <c r="S8" s="57">
        <f t="shared" si="1"/>
        <v>0</v>
      </c>
      <c r="T8" s="38"/>
      <c r="U8" s="38"/>
      <c r="V8" s="38"/>
      <c r="W8" s="38"/>
      <c r="X8" s="38"/>
      <c r="Y8" s="38"/>
      <c r="Z8" s="38"/>
    </row>
    <row r="9" spans="1:26" ht="13.5" customHeight="1" outlineLevel="2" x14ac:dyDescent="0.25">
      <c r="A9" s="10">
        <f>'[1]RESU METRADO'!B24</f>
        <v>1</v>
      </c>
      <c r="B9" s="10">
        <f>'[1]RESU METRADO'!C24</f>
        <v>3</v>
      </c>
      <c r="C9" s="10">
        <f>'[1]RESU METRADO'!D24</f>
        <v>2</v>
      </c>
      <c r="D9" s="10" t="str">
        <f>'[1]RESU METRADO'!E24</f>
        <v xml:space="preserve">      EQUIPOS DE SEGURIDAD COLECTIVA</v>
      </c>
      <c r="E9" s="11" t="str">
        <f>'[1]RESU METRADO'!F24</f>
        <v>glb</v>
      </c>
      <c r="F9" s="8">
        <f>'[1]RESU METRADO'!G24</f>
        <v>1</v>
      </c>
      <c r="G9" s="8">
        <v>1181</v>
      </c>
      <c r="H9" s="8">
        <f t="shared" si="2"/>
        <v>1181</v>
      </c>
      <c r="I9" s="53"/>
      <c r="J9" s="54"/>
      <c r="K9" s="54"/>
      <c r="L9" s="39"/>
      <c r="M9" s="55">
        <f>+'[1]RESU METRADO'!G24</f>
        <v>1</v>
      </c>
      <c r="N9" s="56">
        <f t="shared" si="0"/>
        <v>0</v>
      </c>
      <c r="O9" s="38"/>
      <c r="P9" s="38"/>
      <c r="Q9" s="38"/>
      <c r="R9" s="57">
        <f t="shared" si="3"/>
        <v>1181</v>
      </c>
      <c r="S9" s="57">
        <f t="shared" si="1"/>
        <v>0</v>
      </c>
      <c r="T9" s="38"/>
      <c r="U9" s="38"/>
      <c r="V9" s="38"/>
      <c r="W9" s="38"/>
      <c r="X9" s="38"/>
      <c r="Y9" s="38"/>
      <c r="Z9" s="38"/>
    </row>
    <row r="10" spans="1:26" ht="13.5" customHeight="1" outlineLevel="2" x14ac:dyDescent="0.25">
      <c r="A10" s="10">
        <f>'[1]RESU METRADO'!B25</f>
        <v>1</v>
      </c>
      <c r="B10" s="10">
        <f>'[1]RESU METRADO'!C25</f>
        <v>3</v>
      </c>
      <c r="C10" s="10">
        <f>'[1]RESU METRADO'!D25</f>
        <v>3</v>
      </c>
      <c r="D10" s="10" t="str">
        <f>'[1]RESU METRADO'!E25</f>
        <v xml:space="preserve">      SEÑALIZACION TEMPORAL DE SEGURIDAD</v>
      </c>
      <c r="E10" s="11" t="str">
        <f>'[1]RESU METRADO'!F25</f>
        <v>glb</v>
      </c>
      <c r="F10" s="8">
        <f>'[1]RESU METRADO'!G25</f>
        <v>1</v>
      </c>
      <c r="G10" s="8">
        <v>365.3</v>
      </c>
      <c r="H10" s="8">
        <f t="shared" si="2"/>
        <v>365.3</v>
      </c>
      <c r="I10" s="53"/>
      <c r="J10" s="54"/>
      <c r="K10" s="54"/>
      <c r="L10" s="39"/>
      <c r="M10" s="55">
        <f>+'[1]RESU METRADO'!G25</f>
        <v>1</v>
      </c>
      <c r="N10" s="56">
        <f t="shared" si="0"/>
        <v>0</v>
      </c>
      <c r="O10" s="38"/>
      <c r="P10" s="38"/>
      <c r="Q10" s="38"/>
      <c r="R10" s="57">
        <f t="shared" si="3"/>
        <v>365.3</v>
      </c>
      <c r="S10" s="57">
        <f t="shared" si="1"/>
        <v>0</v>
      </c>
      <c r="T10" s="38"/>
      <c r="U10" s="38"/>
      <c r="V10" s="38"/>
      <c r="W10" s="38"/>
      <c r="X10" s="38"/>
      <c r="Y10" s="38"/>
      <c r="Z10" s="38"/>
    </row>
    <row r="11" spans="1:26" ht="13.5" customHeight="1" outlineLevel="2" x14ac:dyDescent="0.25">
      <c r="A11" s="10">
        <f>'[1]RESU METRADO'!B26</f>
        <v>1</v>
      </c>
      <c r="B11" s="10">
        <f>'[1]RESU METRADO'!C26</f>
        <v>3</v>
      </c>
      <c r="C11" s="10">
        <f>'[1]RESU METRADO'!D26</f>
        <v>4</v>
      </c>
      <c r="D11" s="10" t="str">
        <f>'[1]RESU METRADO'!E26</f>
        <v xml:space="preserve">      CAPACITACION EN SALUD Y SEGURIDAD</v>
      </c>
      <c r="E11" s="11" t="str">
        <f>'[1]RESU METRADO'!F26</f>
        <v>glb</v>
      </c>
      <c r="F11" s="8">
        <f>'[1]RESU METRADO'!G26</f>
        <v>1</v>
      </c>
      <c r="G11" s="8">
        <v>1960</v>
      </c>
      <c r="H11" s="8">
        <f t="shared" si="2"/>
        <v>1960</v>
      </c>
      <c r="I11" s="53"/>
      <c r="J11" s="54"/>
      <c r="K11" s="54"/>
      <c r="L11" s="39"/>
      <c r="M11" s="55">
        <f>+'[1]RESU METRADO'!G26</f>
        <v>1</v>
      </c>
      <c r="N11" s="56">
        <f t="shared" si="0"/>
        <v>0</v>
      </c>
      <c r="O11" s="38"/>
      <c r="P11" s="38"/>
      <c r="Q11" s="38"/>
      <c r="R11" s="57">
        <f t="shared" si="3"/>
        <v>1960</v>
      </c>
      <c r="S11" s="57">
        <f t="shared" si="1"/>
        <v>0</v>
      </c>
      <c r="T11" s="38"/>
      <c r="U11" s="38"/>
      <c r="V11" s="38"/>
      <c r="W11" s="38"/>
      <c r="X11" s="38"/>
      <c r="Y11" s="38"/>
      <c r="Z11" s="38"/>
    </row>
    <row r="12" spans="1:26" ht="13.5" customHeight="1" outlineLevel="1" x14ac:dyDescent="0.25">
      <c r="A12" s="4">
        <f>'[1]RESU METRADO'!B27</f>
        <v>2</v>
      </c>
      <c r="B12" s="4"/>
      <c r="C12" s="4"/>
      <c r="D12" s="4" t="str">
        <f>'[1]RESU METRADO'!E27</f>
        <v>MOVIMIENTO DE TIERRAS</v>
      </c>
      <c r="E12" s="5"/>
      <c r="F12" s="8"/>
      <c r="G12" s="8"/>
      <c r="H12" s="6">
        <f>H13</f>
        <v>50203.64</v>
      </c>
      <c r="I12" s="53"/>
      <c r="J12" s="54"/>
      <c r="K12" s="54"/>
      <c r="L12" s="39"/>
      <c r="M12" s="55" t="e">
        <f>+'[1]RESU METRADO'!#REF!</f>
        <v>#REF!</v>
      </c>
      <c r="N12" s="51" t="e">
        <f t="shared" si="0"/>
        <v>#REF!</v>
      </c>
      <c r="O12" s="47"/>
      <c r="P12" s="47"/>
      <c r="Q12" s="47"/>
      <c r="R12" s="52" t="e">
        <f>+SUM(R13:R14)</f>
        <v>#REF!</v>
      </c>
      <c r="S12" s="52" t="e">
        <f t="shared" si="1"/>
        <v>#REF!</v>
      </c>
      <c r="T12" s="47"/>
      <c r="U12" s="47"/>
      <c r="V12" s="47"/>
      <c r="W12" s="47"/>
      <c r="X12" s="47"/>
      <c r="Y12" s="47"/>
      <c r="Z12" s="47"/>
    </row>
    <row r="13" spans="1:26" ht="13.5" customHeight="1" outlineLevel="2" x14ac:dyDescent="0.25">
      <c r="A13" s="7">
        <f>'[1]RESU METRADO'!B28</f>
        <v>2</v>
      </c>
      <c r="B13" s="7">
        <f>'[1]RESU METRADO'!C28</f>
        <v>1</v>
      </c>
      <c r="C13" s="7"/>
      <c r="D13" s="7" t="str">
        <f>'[1]RESU METRADO'!E28</f>
        <v xml:space="preserve">   EXCAVACIONES</v>
      </c>
      <c r="E13" s="5"/>
      <c r="F13" s="8"/>
      <c r="G13" s="8"/>
      <c r="H13" s="9">
        <f>SUM(H14:H16)</f>
        <v>50203.64</v>
      </c>
      <c r="I13" s="53"/>
      <c r="J13" s="54"/>
      <c r="K13" s="54"/>
      <c r="L13" s="39"/>
      <c r="M13" s="55" t="e">
        <f>+'[1]RESU METRADO'!#REF!</f>
        <v>#REF!</v>
      </c>
      <c r="N13" s="56" t="e">
        <f t="shared" si="0"/>
        <v>#REF!</v>
      </c>
      <c r="O13" s="38"/>
      <c r="P13" s="38"/>
      <c r="Q13" s="38"/>
      <c r="R13" s="57" t="e">
        <f t="shared" ref="R13:R14" si="4">+ROUND(M13*G13,2)</f>
        <v>#REF!</v>
      </c>
      <c r="S13" s="57" t="e">
        <f t="shared" si="1"/>
        <v>#REF!</v>
      </c>
      <c r="T13" s="38"/>
      <c r="U13" s="38"/>
      <c r="V13" s="38"/>
      <c r="W13" s="38"/>
      <c r="X13" s="38"/>
      <c r="Y13" s="38"/>
      <c r="Z13" s="38"/>
    </row>
    <row r="14" spans="1:26" ht="13.5" customHeight="1" outlineLevel="2" x14ac:dyDescent="0.25">
      <c r="A14" s="10">
        <f>'[1]RESU METRADO'!B29</f>
        <v>2</v>
      </c>
      <c r="B14" s="10">
        <f>'[1]RESU METRADO'!C29</f>
        <v>1</v>
      </c>
      <c r="C14" s="10">
        <f>'[1]RESU METRADO'!D29</f>
        <v>1</v>
      </c>
      <c r="D14" s="10" t="str">
        <f>'[1]RESU METRADO'!E29</f>
        <v xml:space="preserve">      EXCAVACION DE TERRENO MANUAL (APORTE)</v>
      </c>
      <c r="E14" s="11" t="str">
        <f>'[1]RESU METRADO'!F29</f>
        <v>m3</v>
      </c>
      <c r="F14" s="8">
        <f>'[1]RESU METRADO'!G29</f>
        <v>357.28</v>
      </c>
      <c r="G14" s="8">
        <v>35</v>
      </c>
      <c r="H14" s="8">
        <f t="shared" ref="H14:H16" si="5">ROUND(F14*G14,2)</f>
        <v>12504.8</v>
      </c>
      <c r="I14" s="53"/>
      <c r="J14" s="54"/>
      <c r="K14" s="54"/>
      <c r="L14" s="39"/>
      <c r="M14" s="55" t="e">
        <f>+'[1]RESU METRADO'!#REF!</f>
        <v>#REF!</v>
      </c>
      <c r="N14" s="56" t="e">
        <f t="shared" si="0"/>
        <v>#REF!</v>
      </c>
      <c r="O14" s="38"/>
      <c r="P14" s="38"/>
      <c r="Q14" s="38"/>
      <c r="R14" s="57" t="e">
        <f t="shared" si="4"/>
        <v>#REF!</v>
      </c>
      <c r="S14" s="57" t="e">
        <f t="shared" si="1"/>
        <v>#REF!</v>
      </c>
      <c r="T14" s="38"/>
      <c r="U14" s="38"/>
      <c r="V14" s="38"/>
      <c r="W14" s="58">
        <f t="shared" ref="W14:W16" si="6">+H14</f>
        <v>12504.8</v>
      </c>
      <c r="X14" s="38"/>
      <c r="Y14" s="38"/>
      <c r="Z14" s="38"/>
    </row>
    <row r="15" spans="1:26" ht="13.5" customHeight="1" x14ac:dyDescent="0.25">
      <c r="A15" s="10">
        <f>'[1]RESU METRADO'!B30</f>
        <v>2</v>
      </c>
      <c r="B15" s="10">
        <f>'[1]RESU METRADO'!C30</f>
        <v>1</v>
      </c>
      <c r="C15" s="10">
        <f>'[1]RESU METRADO'!D30</f>
        <v>2</v>
      </c>
      <c r="D15" s="10" t="str">
        <f>'[1]RESU METRADO'!E30</f>
        <v xml:space="preserve">      NIVELACION INTERIOR Y APISONADO MANUAL (APORTE)</v>
      </c>
      <c r="E15" s="11" t="str">
        <f>'[1]RESU METRADO'!F30</f>
        <v>m2</v>
      </c>
      <c r="F15" s="8">
        <f>'[1]RESU METRADO'!G30</f>
        <v>1323.25</v>
      </c>
      <c r="G15" s="8">
        <v>6.56</v>
      </c>
      <c r="H15" s="8">
        <f t="shared" si="5"/>
        <v>8680.52</v>
      </c>
      <c r="I15" s="53"/>
      <c r="J15" s="54"/>
      <c r="K15" s="54"/>
      <c r="L15" s="39"/>
      <c r="M15" s="55">
        <f>+'[1]RESU METRADO'!G27</f>
        <v>0</v>
      </c>
      <c r="N15" s="51">
        <f t="shared" si="0"/>
        <v>-1323.25</v>
      </c>
      <c r="O15" s="37"/>
      <c r="P15" s="37"/>
      <c r="Q15" s="37"/>
      <c r="R15" s="46">
        <f>+R16</f>
        <v>0</v>
      </c>
      <c r="S15" s="46">
        <f t="shared" si="1"/>
        <v>-8680.52</v>
      </c>
      <c r="T15" s="37"/>
      <c r="U15" s="37"/>
      <c r="V15" s="37"/>
      <c r="W15" s="59">
        <f t="shared" si="6"/>
        <v>8680.52</v>
      </c>
      <c r="X15" s="37"/>
      <c r="Y15" s="37"/>
      <c r="Z15" s="37"/>
    </row>
    <row r="16" spans="1:26" ht="13.5" customHeight="1" outlineLevel="1" x14ac:dyDescent="0.25">
      <c r="A16" s="10">
        <f>'[1]RESU METRADO'!B31</f>
        <v>2</v>
      </c>
      <c r="B16" s="10">
        <f>'[1]RESU METRADO'!C31</f>
        <v>1</v>
      </c>
      <c r="C16" s="10">
        <f>'[1]RESU METRADO'!D31</f>
        <v>3</v>
      </c>
      <c r="D16" s="10" t="str">
        <f>'[1]RESU METRADO'!E31</f>
        <v xml:space="preserve">      SUELO MEJORADO E= 27CM (APORTE)</v>
      </c>
      <c r="E16" s="11" t="str">
        <f>'[1]RESU METRADO'!F31</f>
        <v>m3</v>
      </c>
      <c r="F16" s="8">
        <f>'[1]RESU METRADO'!G31</f>
        <v>275.29000000000002</v>
      </c>
      <c r="G16" s="8">
        <v>105.41</v>
      </c>
      <c r="H16" s="8">
        <f t="shared" si="5"/>
        <v>29018.32</v>
      </c>
      <c r="I16" s="53"/>
      <c r="J16" s="54"/>
      <c r="K16" s="54"/>
      <c r="L16" s="39"/>
      <c r="M16" s="55">
        <f>+'[1]RESU METRADO'!G28</f>
        <v>0</v>
      </c>
      <c r="N16" s="51">
        <f t="shared" si="0"/>
        <v>-275.29000000000002</v>
      </c>
      <c r="O16" s="47"/>
      <c r="P16" s="47"/>
      <c r="Q16" s="47"/>
      <c r="R16" s="52">
        <f>+SUM(R17:R18)</f>
        <v>0</v>
      </c>
      <c r="S16" s="52">
        <f t="shared" si="1"/>
        <v>-29018.32</v>
      </c>
      <c r="T16" s="47"/>
      <c r="U16" s="47"/>
      <c r="V16" s="47"/>
      <c r="W16" s="60">
        <f t="shared" si="6"/>
        <v>29018.32</v>
      </c>
      <c r="X16" s="47"/>
      <c r="Y16" s="47"/>
      <c r="Z16" s="47"/>
    </row>
    <row r="17" spans="1:26" ht="13.5" customHeight="1" outlineLevel="2" x14ac:dyDescent="0.25">
      <c r="A17" s="4">
        <f>'[1]RESU METRADO'!B32</f>
        <v>3</v>
      </c>
      <c r="B17" s="4"/>
      <c r="C17" s="4"/>
      <c r="D17" s="4" t="str">
        <f>'[1]RESU METRADO'!E32</f>
        <v>OBRAS DE CONCRETO SIMPLE</v>
      </c>
      <c r="E17" s="5"/>
      <c r="F17" s="8"/>
      <c r="G17" s="8"/>
      <c r="H17" s="6">
        <f>H18</f>
        <v>31352.87</v>
      </c>
      <c r="I17" s="53"/>
      <c r="J17" s="54"/>
      <c r="K17" s="54"/>
      <c r="L17" s="39">
        <v>1</v>
      </c>
      <c r="M17" s="55">
        <f>+'[1]RESU METRADO'!G29</f>
        <v>357.28</v>
      </c>
      <c r="N17" s="56">
        <f t="shared" si="0"/>
        <v>357.28</v>
      </c>
      <c r="O17" s="38"/>
      <c r="P17" s="38"/>
      <c r="Q17" s="38"/>
      <c r="R17" s="57">
        <f t="shared" ref="R17:R18" si="7">+ROUND(M17*G17,2)</f>
        <v>0</v>
      </c>
      <c r="S17" s="57">
        <f t="shared" si="1"/>
        <v>-31352.87</v>
      </c>
      <c r="T17" s="38"/>
      <c r="U17" s="38"/>
      <c r="V17" s="38"/>
      <c r="W17" s="38"/>
      <c r="X17" s="38"/>
      <c r="Y17" s="38"/>
      <c r="Z17" s="38"/>
    </row>
    <row r="18" spans="1:26" ht="13.5" customHeight="1" outlineLevel="2" x14ac:dyDescent="0.25">
      <c r="A18" s="7">
        <f>'[1]RESU METRADO'!B33</f>
        <v>3</v>
      </c>
      <c r="B18" s="7">
        <f>'[1]RESU METRADO'!C33</f>
        <v>1</v>
      </c>
      <c r="C18" s="7"/>
      <c r="D18" s="7" t="str">
        <f>'[1]RESU METRADO'!E33</f>
        <v xml:space="preserve">   CIMIENTOS</v>
      </c>
      <c r="E18" s="5"/>
      <c r="F18" s="8"/>
      <c r="G18" s="8"/>
      <c r="H18" s="9">
        <f>SUM(H19:H21)</f>
        <v>31352.87</v>
      </c>
      <c r="I18" s="53"/>
      <c r="J18" s="54"/>
      <c r="K18" s="54"/>
      <c r="L18" s="39">
        <v>2</v>
      </c>
      <c r="M18" s="55">
        <f>+'[1]RESU METRADO'!G30</f>
        <v>1323.25</v>
      </c>
      <c r="N18" s="56">
        <f t="shared" si="0"/>
        <v>1323.25</v>
      </c>
      <c r="O18" s="38"/>
      <c r="P18" s="38"/>
      <c r="Q18" s="38"/>
      <c r="R18" s="57">
        <f t="shared" si="7"/>
        <v>0</v>
      </c>
      <c r="S18" s="57">
        <f t="shared" si="1"/>
        <v>-31352.87</v>
      </c>
      <c r="T18" s="38"/>
      <c r="U18" s="38"/>
      <c r="V18" s="38"/>
      <c r="W18" s="38"/>
      <c r="X18" s="38"/>
      <c r="Y18" s="38"/>
      <c r="Z18" s="38"/>
    </row>
    <row r="19" spans="1:26" ht="13.5" customHeight="1" outlineLevel="1" x14ac:dyDescent="0.25">
      <c r="A19" s="10">
        <f>'[1]RESU METRADO'!B34</f>
        <v>3</v>
      </c>
      <c r="B19" s="10">
        <f>'[1]RESU METRADO'!C34</f>
        <v>1</v>
      </c>
      <c r="C19" s="10">
        <f>'[1]RESU METRADO'!D34</f>
        <v>1</v>
      </c>
      <c r="D19" s="10" t="str">
        <f>'[1]RESU METRADO'!E34</f>
        <v xml:space="preserve">      CONCRETO EN SOBRECIMIENTO MEZCLA 1:8 + 25% P.M VR</v>
      </c>
      <c r="E19" s="11" t="str">
        <f>'[1]RESU METRADO'!F34</f>
        <v>m3</v>
      </c>
      <c r="F19" s="8">
        <f>'[1]RESU METRADO'!G34</f>
        <v>38.07</v>
      </c>
      <c r="G19" s="8">
        <v>297.51</v>
      </c>
      <c r="H19" s="8">
        <f t="shared" ref="H19:H21" si="8">ROUND(F19*G19,2)</f>
        <v>11326.21</v>
      </c>
      <c r="I19" s="53"/>
      <c r="J19" s="54"/>
      <c r="K19" s="54"/>
      <c r="L19" s="39"/>
      <c r="M19" s="55">
        <f>+'[1]RESU METRADO'!G33</f>
        <v>0</v>
      </c>
      <c r="N19" s="51">
        <f t="shared" si="0"/>
        <v>-38.07</v>
      </c>
      <c r="O19" s="47"/>
      <c r="P19" s="47"/>
      <c r="Q19" s="47"/>
      <c r="R19" s="52" t="e">
        <f>+SUM(R20:R21)</f>
        <v>#REF!</v>
      </c>
      <c r="S19" s="52" t="e">
        <f t="shared" si="1"/>
        <v>#REF!</v>
      </c>
      <c r="T19" s="47"/>
      <c r="U19" s="47"/>
      <c r="V19" s="47"/>
      <c r="W19" s="47"/>
      <c r="X19" s="47"/>
      <c r="Y19" s="47"/>
      <c r="Z19" s="47"/>
    </row>
    <row r="20" spans="1:26" ht="13.5" customHeight="1" outlineLevel="2" x14ac:dyDescent="0.25">
      <c r="A20" s="10">
        <f>'[1]RESU METRADO'!B35</f>
        <v>3</v>
      </c>
      <c r="B20" s="10">
        <f>'[1]RESU METRADO'!C35</f>
        <v>1</v>
      </c>
      <c r="C20" s="10">
        <f>'[1]RESU METRADO'!D35</f>
        <v>2</v>
      </c>
      <c r="D20" s="10" t="str">
        <f>'[1]RESU METRADO'!E35</f>
        <v xml:space="preserve">      ENCOFRADO Y DESENCOFRADO DE SOBRECIMIENTOS</v>
      </c>
      <c r="E20" s="11" t="str">
        <f>'[1]RESU METRADO'!F35</f>
        <v>m2</v>
      </c>
      <c r="F20" s="8">
        <f>'[1]RESU METRADO'!G35</f>
        <v>543.9</v>
      </c>
      <c r="G20" s="8">
        <v>19.079999999999998</v>
      </c>
      <c r="H20" s="8">
        <f t="shared" si="8"/>
        <v>10377.61</v>
      </c>
      <c r="I20" s="53"/>
      <c r="J20" s="54"/>
      <c r="K20" s="54"/>
      <c r="L20" s="39"/>
      <c r="M20" s="55" t="e">
        <f>+'[1]RESU METRADO'!#REF!</f>
        <v>#REF!</v>
      </c>
      <c r="N20" s="56" t="e">
        <f t="shared" si="0"/>
        <v>#REF!</v>
      </c>
      <c r="O20" s="38"/>
      <c r="P20" s="38"/>
      <c r="Q20" s="38"/>
      <c r="R20" s="57" t="e">
        <f t="shared" ref="R20:R21" si="9">+ROUND(M20*G20,2)</f>
        <v>#REF!</v>
      </c>
      <c r="S20" s="57" t="e">
        <f t="shared" si="1"/>
        <v>#REF!</v>
      </c>
      <c r="T20" s="38"/>
      <c r="U20" s="38"/>
      <c r="V20" s="38"/>
      <c r="W20" s="38"/>
      <c r="X20" s="38"/>
      <c r="Y20" s="38"/>
      <c r="Z20" s="38"/>
    </row>
    <row r="21" spans="1:26" ht="13.5" customHeight="1" outlineLevel="2" x14ac:dyDescent="0.25">
      <c r="A21" s="10">
        <f>'[1]RESU METRADO'!B36</f>
        <v>3</v>
      </c>
      <c r="B21" s="10">
        <f>'[1]RESU METRADO'!C36</f>
        <v>1</v>
      </c>
      <c r="C21" s="10">
        <f>'[1]RESU METRADO'!D36</f>
        <v>3</v>
      </c>
      <c r="D21" s="10" t="str">
        <f>'[1]RESU METRADO'!E36</f>
        <v xml:space="preserve">      SOLADO f'c=100 Kg/cm2</v>
      </c>
      <c r="E21" s="11" t="str">
        <f>'[1]RESU METRADO'!F36</f>
        <v>m2</v>
      </c>
      <c r="F21" s="8">
        <f>'[1]RESU METRADO'!G36</f>
        <v>433.86</v>
      </c>
      <c r="G21" s="8">
        <v>22.24</v>
      </c>
      <c r="H21" s="8">
        <f t="shared" si="8"/>
        <v>9649.0499999999993</v>
      </c>
      <c r="I21" s="53"/>
      <c r="J21" s="54"/>
      <c r="K21" s="54"/>
      <c r="L21" s="39"/>
      <c r="M21" s="55">
        <f>+'[1]RESU METRADO'!G36</f>
        <v>433.86</v>
      </c>
      <c r="N21" s="56">
        <f t="shared" si="0"/>
        <v>0</v>
      </c>
      <c r="O21" s="38"/>
      <c r="P21" s="38"/>
      <c r="Q21" s="38"/>
      <c r="R21" s="57">
        <f t="shared" si="9"/>
        <v>9649.0499999999993</v>
      </c>
      <c r="S21" s="57">
        <f t="shared" si="1"/>
        <v>0</v>
      </c>
      <c r="T21" s="38"/>
      <c r="U21" s="38"/>
      <c r="V21" s="38"/>
      <c r="W21" s="38"/>
      <c r="X21" s="38"/>
      <c r="Y21" s="38"/>
      <c r="Z21" s="38"/>
    </row>
    <row r="22" spans="1:26" ht="13.5" customHeight="1" outlineLevel="1" x14ac:dyDescent="0.25">
      <c r="A22" s="4">
        <f>'[1]RESU METRADO'!B37</f>
        <v>4</v>
      </c>
      <c r="B22" s="4"/>
      <c r="C22" s="4"/>
      <c r="D22" s="4" t="str">
        <f>'[1]RESU METRADO'!E37</f>
        <v>OBRAS DE CONCRETO ARMADO</v>
      </c>
      <c r="E22" s="5"/>
      <c r="F22" s="8"/>
      <c r="G22" s="8"/>
      <c r="H22" s="6">
        <f>H23+H28+H33</f>
        <v>373385.84</v>
      </c>
      <c r="I22" s="53"/>
      <c r="J22" s="54"/>
      <c r="K22" s="54"/>
      <c r="L22" s="39"/>
      <c r="M22" s="55" t="e">
        <f>+'[1]RESU METRADO'!#REF!</f>
        <v>#REF!</v>
      </c>
      <c r="N22" s="51" t="e">
        <f t="shared" si="0"/>
        <v>#REF!</v>
      </c>
      <c r="O22" s="47"/>
      <c r="P22" s="47"/>
      <c r="Q22" s="47"/>
      <c r="R22" s="52" t="e">
        <f>+SUM(R23:R26)</f>
        <v>#REF!</v>
      </c>
      <c r="S22" s="52" t="e">
        <f t="shared" si="1"/>
        <v>#REF!</v>
      </c>
      <c r="T22" s="47"/>
      <c r="U22" s="47"/>
      <c r="V22" s="47"/>
      <c r="W22" s="47"/>
      <c r="X22" s="47"/>
      <c r="Y22" s="47"/>
      <c r="Z22" s="47"/>
    </row>
    <row r="23" spans="1:26" ht="13.5" customHeight="1" outlineLevel="2" x14ac:dyDescent="0.25">
      <c r="A23" s="7">
        <f>'[1]RESU METRADO'!B38</f>
        <v>4</v>
      </c>
      <c r="B23" s="7">
        <f>'[1]RESU METRADO'!C38</f>
        <v>1</v>
      </c>
      <c r="C23" s="7"/>
      <c r="D23" s="12" t="str">
        <f>'[1]RESU METRADO'!E38</f>
        <v xml:space="preserve">CONCRETO </v>
      </c>
      <c r="E23" s="5"/>
      <c r="F23" s="8"/>
      <c r="G23" s="8"/>
      <c r="H23" s="9">
        <f>SUM(H24:H27)</f>
        <v>150632.92000000001</v>
      </c>
      <c r="I23" s="53"/>
      <c r="J23" s="54"/>
      <c r="K23" s="54"/>
      <c r="L23" s="39"/>
      <c r="M23" s="55" t="e">
        <f>+'[1]RESU METRADO'!#REF!</f>
        <v>#REF!</v>
      </c>
      <c r="N23" s="56" t="e">
        <f t="shared" si="0"/>
        <v>#REF!</v>
      </c>
      <c r="O23" s="38"/>
      <c r="P23" s="38"/>
      <c r="Q23" s="38"/>
      <c r="R23" s="57" t="e">
        <f t="shared" ref="R23:R26" si="10">+ROUND(M23*G23,2)</f>
        <v>#REF!</v>
      </c>
      <c r="S23" s="57" t="e">
        <f t="shared" si="1"/>
        <v>#REF!</v>
      </c>
      <c r="T23" s="38"/>
      <c r="U23" s="38"/>
      <c r="V23" s="38"/>
      <c r="W23" s="38"/>
      <c r="X23" s="38"/>
      <c r="Y23" s="38"/>
      <c r="Z23" s="38"/>
    </row>
    <row r="24" spans="1:26" ht="13.5" customHeight="1" outlineLevel="2" x14ac:dyDescent="0.25">
      <c r="A24" s="10">
        <f>'[1]RESU METRADO'!B39</f>
        <v>4</v>
      </c>
      <c r="B24" s="10">
        <f>'[1]RESU METRADO'!C39</f>
        <v>1</v>
      </c>
      <c r="C24" s="10">
        <f>'[1]RESU METRADO'!D39</f>
        <v>1</v>
      </c>
      <c r="D24" s="10" t="str">
        <f>'[1]RESU METRADO'!E39</f>
        <v xml:space="preserve">      CONCRETO f'c=175 Kg/cm2 PARA PLATEA DE CIMENTACION</v>
      </c>
      <c r="E24" s="11" t="str">
        <f>'[1]RESU METRADO'!F39</f>
        <v>m3</v>
      </c>
      <c r="F24" s="8">
        <f>'[1]RESU METRADO'!G39</f>
        <v>266.19</v>
      </c>
      <c r="G24" s="8">
        <v>374.13</v>
      </c>
      <c r="H24" s="8">
        <f t="shared" ref="H24:H27" si="11">ROUND(F24*G24,2)</f>
        <v>99589.66</v>
      </c>
      <c r="I24" s="53"/>
      <c r="J24" s="54"/>
      <c r="K24" s="54"/>
      <c r="L24" s="39"/>
      <c r="M24" s="55" t="e">
        <f>+'[1]RESU METRADO'!#REF!</f>
        <v>#REF!</v>
      </c>
      <c r="N24" s="56" t="e">
        <f t="shared" si="0"/>
        <v>#REF!</v>
      </c>
      <c r="O24" s="38"/>
      <c r="P24" s="38"/>
      <c r="Q24" s="38"/>
      <c r="R24" s="57" t="e">
        <f t="shared" si="10"/>
        <v>#REF!</v>
      </c>
      <c r="S24" s="57" t="e">
        <f t="shared" si="1"/>
        <v>#REF!</v>
      </c>
      <c r="T24" s="38"/>
      <c r="U24" s="38"/>
      <c r="V24" s="38"/>
      <c r="W24" s="38"/>
      <c r="X24" s="38"/>
      <c r="Y24" s="38"/>
      <c r="Z24" s="38"/>
    </row>
    <row r="25" spans="1:26" ht="13.5" customHeight="1" outlineLevel="2" x14ac:dyDescent="0.25">
      <c r="A25" s="10">
        <f>'[1]RESU METRADO'!B40</f>
        <v>4</v>
      </c>
      <c r="B25" s="10">
        <f>'[1]RESU METRADO'!C40</f>
        <v>1</v>
      </c>
      <c r="C25" s="10">
        <f>'[1]RESU METRADO'!D40</f>
        <v>2</v>
      </c>
      <c r="D25" s="10" t="str">
        <f>'[1]RESU METRADO'!E40</f>
        <v xml:space="preserve">      CONCRETO f'c=175 Kg/cm2 PARA COLUMNAS</v>
      </c>
      <c r="E25" s="11" t="str">
        <f>'[1]RESU METRADO'!F40</f>
        <v>m3</v>
      </c>
      <c r="F25" s="8">
        <f>'[1]RESU METRADO'!G40</f>
        <v>67.040000000000006</v>
      </c>
      <c r="G25" s="8">
        <v>443.47</v>
      </c>
      <c r="H25" s="8">
        <f t="shared" si="11"/>
        <v>29730.23</v>
      </c>
      <c r="I25" s="53"/>
      <c r="J25" s="54"/>
      <c r="K25" s="54"/>
      <c r="L25" s="39"/>
      <c r="M25" s="55" t="e">
        <f>+'[1]RESU METRADO'!#REF!</f>
        <v>#REF!</v>
      </c>
      <c r="N25" s="56" t="e">
        <f t="shared" si="0"/>
        <v>#REF!</v>
      </c>
      <c r="O25" s="38"/>
      <c r="P25" s="38"/>
      <c r="Q25" s="38"/>
      <c r="R25" s="57" t="e">
        <f t="shared" si="10"/>
        <v>#REF!</v>
      </c>
      <c r="S25" s="57" t="e">
        <f t="shared" si="1"/>
        <v>#REF!</v>
      </c>
      <c r="T25" s="38"/>
      <c r="U25" s="38"/>
      <c r="V25" s="38"/>
      <c r="W25" s="38"/>
      <c r="X25" s="38"/>
      <c r="Y25" s="38"/>
      <c r="Z25" s="38"/>
    </row>
    <row r="26" spans="1:26" ht="13.5" customHeight="1" outlineLevel="2" x14ac:dyDescent="0.25">
      <c r="A26" s="10">
        <f>'[1]RESU METRADO'!B41</f>
        <v>4</v>
      </c>
      <c r="B26" s="10">
        <f>'[1]RESU METRADO'!C41</f>
        <v>1</v>
      </c>
      <c r="C26" s="10">
        <f>'[1]RESU METRADO'!D41</f>
        <v>3</v>
      </c>
      <c r="D26" s="10" t="str">
        <f>'[1]RESU METRADO'!E41</f>
        <v xml:space="preserve">      CONCRETO f´c=175 Kg/cm2 PARA VIGAS</v>
      </c>
      <c r="E26" s="11" t="str">
        <f>'[1]RESU METRADO'!F41</f>
        <v>m3</v>
      </c>
      <c r="F26" s="8">
        <f>'[1]RESU METRADO'!G41</f>
        <v>37.57</v>
      </c>
      <c r="G26" s="8">
        <v>425.92</v>
      </c>
      <c r="H26" s="8">
        <f t="shared" si="11"/>
        <v>16001.81</v>
      </c>
      <c r="I26" s="53"/>
      <c r="J26" s="54"/>
      <c r="K26" s="54"/>
      <c r="L26" s="39"/>
      <c r="M26" s="55" t="e">
        <f>+'[1]RESU METRADO'!#REF!</f>
        <v>#REF!</v>
      </c>
      <c r="N26" s="56" t="e">
        <f t="shared" si="0"/>
        <v>#REF!</v>
      </c>
      <c r="O26" s="38"/>
      <c r="P26" s="38"/>
      <c r="Q26" s="38"/>
      <c r="R26" s="57" t="e">
        <f t="shared" si="10"/>
        <v>#REF!</v>
      </c>
      <c r="S26" s="57" t="e">
        <f t="shared" si="1"/>
        <v>#REF!</v>
      </c>
      <c r="T26" s="38"/>
      <c r="U26" s="38"/>
      <c r="V26" s="38"/>
      <c r="W26" s="38"/>
      <c r="X26" s="38"/>
      <c r="Y26" s="38"/>
      <c r="Z26" s="38"/>
    </row>
    <row r="27" spans="1:26" ht="13.5" customHeight="1" x14ac:dyDescent="0.25">
      <c r="A27" s="10">
        <f>'[1]RESU METRADO'!B42</f>
        <v>4</v>
      </c>
      <c r="B27" s="10">
        <f>'[1]RESU METRADO'!C42</f>
        <v>1</v>
      </c>
      <c r="C27" s="10">
        <f>'[1]RESU METRADO'!D42</f>
        <v>4</v>
      </c>
      <c r="D27" s="10" t="str">
        <f>'[1]RESU METRADO'!E42</f>
        <v xml:space="preserve">      CONCRETO f'c= 175 Kg/cm2 PARA VIGA DE CIERRE SUPERIOR</v>
      </c>
      <c r="E27" s="11" t="str">
        <f>'[1]RESU METRADO'!F42</f>
        <v>m3</v>
      </c>
      <c r="F27" s="8">
        <f>'[1]RESU METRADO'!G42</f>
        <v>12.47</v>
      </c>
      <c r="G27" s="8">
        <v>425.92</v>
      </c>
      <c r="H27" s="8">
        <f t="shared" si="11"/>
        <v>5311.22</v>
      </c>
      <c r="I27" s="53"/>
      <c r="J27" s="54"/>
      <c r="K27" s="54"/>
      <c r="L27" s="39"/>
      <c r="M27" s="55">
        <f>+'[1]RESU METRADO'!G37</f>
        <v>0</v>
      </c>
      <c r="N27" s="51">
        <f t="shared" si="0"/>
        <v>-12.47</v>
      </c>
      <c r="O27" s="37" t="s">
        <v>14</v>
      </c>
      <c r="P27" s="37"/>
      <c r="Q27" s="37"/>
      <c r="R27" s="46" t="e">
        <f>+R28+R34+R38</f>
        <v>#REF!</v>
      </c>
      <c r="S27" s="46" t="e">
        <f t="shared" si="1"/>
        <v>#REF!</v>
      </c>
      <c r="T27" s="37"/>
      <c r="U27" s="37"/>
      <c r="V27" s="37"/>
      <c r="W27" s="37"/>
      <c r="X27" s="37"/>
      <c r="Y27" s="37"/>
      <c r="Z27" s="37"/>
    </row>
    <row r="28" spans="1:26" ht="13.5" customHeight="1" outlineLevel="1" x14ac:dyDescent="0.25">
      <c r="A28" s="7">
        <f>'[1]RESU METRADO'!B43</f>
        <v>4</v>
      </c>
      <c r="B28" s="7">
        <f>'[1]RESU METRADO'!C43</f>
        <v>2</v>
      </c>
      <c r="C28" s="7"/>
      <c r="D28" s="12" t="str">
        <f>'[1]RESU METRADO'!E43</f>
        <v xml:space="preserve">ENCOFRADO Y DESENCOFRADO     </v>
      </c>
      <c r="E28" s="5"/>
      <c r="F28" s="8"/>
      <c r="G28" s="8"/>
      <c r="H28" s="9">
        <f>SUM(H29:H32)</f>
        <v>49018.63</v>
      </c>
      <c r="I28" s="53"/>
      <c r="J28" s="54"/>
      <c r="K28" s="54"/>
      <c r="L28" s="39"/>
      <c r="M28" s="55">
        <f>+'[1]RESU METRADO'!G38</f>
        <v>0</v>
      </c>
      <c r="N28" s="51">
        <f t="shared" si="0"/>
        <v>0</v>
      </c>
      <c r="O28" s="47"/>
      <c r="P28" s="47"/>
      <c r="Q28" s="47"/>
      <c r="R28" s="52">
        <f>+SUM(R30:R33)</f>
        <v>9609.0499999999993</v>
      </c>
      <c r="S28" s="52">
        <f t="shared" si="1"/>
        <v>-39409.58</v>
      </c>
      <c r="T28" s="47"/>
      <c r="U28" s="47"/>
      <c r="V28" s="47"/>
      <c r="W28" s="47"/>
      <c r="X28" s="47"/>
      <c r="Y28" s="47"/>
      <c r="Z28" s="47"/>
    </row>
    <row r="29" spans="1:26" ht="13.5" customHeight="1" outlineLevel="1" x14ac:dyDescent="0.25">
      <c r="A29" s="10">
        <f>'[1]RESU METRADO'!B44</f>
        <v>4</v>
      </c>
      <c r="B29" s="10">
        <f>'[1]RESU METRADO'!C44</f>
        <v>2</v>
      </c>
      <c r="C29" s="10">
        <f>'[1]RESU METRADO'!D44</f>
        <v>1</v>
      </c>
      <c r="D29" s="13" t="str">
        <f>'[1]RESU METRADO'!E44</f>
        <v>ENCOFRADO Y DESENCOFRADO DE PLATEA DE CIMENTACION</v>
      </c>
      <c r="E29" s="11" t="str">
        <f>'[1]RESU METRADO'!F44</f>
        <v>m2</v>
      </c>
      <c r="F29" s="8">
        <f>'[1]RESU METRADO'!G44</f>
        <v>326.33999999999997</v>
      </c>
      <c r="G29" s="8">
        <v>24.36</v>
      </c>
      <c r="H29" s="8">
        <f t="shared" ref="H29:H32" si="12">ROUND(F29*G29,2)</f>
        <v>7949.64</v>
      </c>
      <c r="I29" s="53"/>
      <c r="J29" s="54"/>
      <c r="K29" s="54"/>
      <c r="L29" s="39"/>
      <c r="M29" s="55"/>
      <c r="N29" s="51"/>
      <c r="O29" s="47"/>
      <c r="P29" s="47"/>
      <c r="Q29" s="47"/>
      <c r="R29" s="52"/>
      <c r="S29" s="52"/>
      <c r="T29" s="47"/>
      <c r="U29" s="47"/>
      <c r="V29" s="47"/>
      <c r="W29" s="47"/>
      <c r="X29" s="47"/>
      <c r="Y29" s="47"/>
      <c r="Z29" s="47"/>
    </row>
    <row r="30" spans="1:26" ht="13.5" customHeight="1" outlineLevel="2" x14ac:dyDescent="0.25">
      <c r="A30" s="10">
        <f>'[1]RESU METRADO'!B45</f>
        <v>4</v>
      </c>
      <c r="B30" s="10">
        <f>'[1]RESU METRADO'!C45</f>
        <v>2</v>
      </c>
      <c r="C30" s="10">
        <f>'[1]RESU METRADO'!D45</f>
        <v>2</v>
      </c>
      <c r="D30" s="10" t="str">
        <f>'[1]RESU METRADO'!E45</f>
        <v xml:space="preserve">      ENCOFRADO Y DESENCOFRADO DE COLUMNAS</v>
      </c>
      <c r="E30" s="11" t="str">
        <f>'[1]RESU METRADO'!F45</f>
        <v>m2</v>
      </c>
      <c r="F30" s="8">
        <f>'[1]RESU METRADO'!G45</f>
        <v>523.69000000000005</v>
      </c>
      <c r="G30" s="8">
        <v>26.78</v>
      </c>
      <c r="H30" s="8">
        <f t="shared" si="12"/>
        <v>14024.42</v>
      </c>
      <c r="I30" s="53"/>
      <c r="J30" s="54"/>
      <c r="K30" s="54"/>
      <c r="L30" s="39"/>
      <c r="M30" s="55">
        <f>+'[1]RESU METRADO'!G39</f>
        <v>266.19</v>
      </c>
      <c r="N30" s="56">
        <f t="shared" si="0"/>
        <v>-257.50000000000006</v>
      </c>
      <c r="O30" s="38"/>
      <c r="P30" s="38"/>
      <c r="Q30" s="38"/>
      <c r="R30" s="57">
        <f t="shared" ref="R30:R31" si="13">+ROUND(M30*G30,2)</f>
        <v>7128.57</v>
      </c>
      <c r="S30" s="57">
        <f t="shared" si="1"/>
        <v>-6895.85</v>
      </c>
      <c r="T30" s="38"/>
      <c r="U30" s="38"/>
      <c r="V30" s="38"/>
      <c r="W30" s="38"/>
      <c r="X30" s="38"/>
      <c r="Y30" s="38"/>
      <c r="Z30" s="38"/>
    </row>
    <row r="31" spans="1:26" ht="13.5" customHeight="1" outlineLevel="2" x14ac:dyDescent="0.25">
      <c r="A31" s="10">
        <f>'[1]RESU METRADO'!B46</f>
        <v>4</v>
      </c>
      <c r="B31" s="10">
        <f>'[1]RESU METRADO'!C46</f>
        <v>2</v>
      </c>
      <c r="C31" s="10">
        <f>'[1]RESU METRADO'!D46</f>
        <v>3</v>
      </c>
      <c r="D31" s="10" t="str">
        <f>'[1]RESU METRADO'!E46</f>
        <v xml:space="preserve">      ENCOFRADO Y DESENCOFRADO DE VIGAS</v>
      </c>
      <c r="E31" s="11" t="str">
        <f>'[1]RESU METRADO'!F46</f>
        <v>m2</v>
      </c>
      <c r="F31" s="8">
        <f>'[1]RESU METRADO'!G46</f>
        <v>547.41</v>
      </c>
      <c r="G31" s="8">
        <v>37</v>
      </c>
      <c r="H31" s="8">
        <f t="shared" si="12"/>
        <v>20254.169999999998</v>
      </c>
      <c r="I31" s="53"/>
      <c r="J31" s="54"/>
      <c r="K31" s="54"/>
      <c r="L31" s="39"/>
      <c r="M31" s="55">
        <f>+'[1]RESU METRADO'!G40</f>
        <v>67.040000000000006</v>
      </c>
      <c r="N31" s="56">
        <f t="shared" si="0"/>
        <v>-480.36999999999995</v>
      </c>
      <c r="O31" s="38"/>
      <c r="P31" s="38"/>
      <c r="Q31" s="38"/>
      <c r="R31" s="57">
        <f t="shared" si="13"/>
        <v>2480.48</v>
      </c>
      <c r="S31" s="57">
        <f t="shared" si="1"/>
        <v>-17773.689999999999</v>
      </c>
      <c r="T31" s="38"/>
      <c r="U31" s="38"/>
      <c r="V31" s="38"/>
      <c r="W31" s="38"/>
      <c r="X31" s="38"/>
      <c r="Y31" s="38"/>
      <c r="Z31" s="38"/>
    </row>
    <row r="32" spans="1:26" ht="13.5" customHeight="1" outlineLevel="2" x14ac:dyDescent="0.25">
      <c r="A32" s="10">
        <f>'[1]RESU METRADO'!B47</f>
        <v>4</v>
      </c>
      <c r="B32" s="10">
        <f>'[1]RESU METRADO'!C47</f>
        <v>2</v>
      </c>
      <c r="C32" s="10">
        <f>'[1]RESU METRADO'!D47</f>
        <v>4</v>
      </c>
      <c r="D32" s="10" t="str">
        <f>'[1]RESU METRADO'!E47</f>
        <v xml:space="preserve">      ENCOFRADO Y DESENCOFRADO DE VIGA DE CIERRE SUPERIOR</v>
      </c>
      <c r="E32" s="11" t="str">
        <f>'[1]RESU METRADO'!F47</f>
        <v>m2</v>
      </c>
      <c r="F32" s="8">
        <f>'[1]RESU METRADO'!G47</f>
        <v>167.83</v>
      </c>
      <c r="G32" s="8">
        <v>40.46</v>
      </c>
      <c r="H32" s="8">
        <f t="shared" si="12"/>
        <v>6790.4</v>
      </c>
      <c r="I32" s="53"/>
      <c r="J32" s="54"/>
      <c r="K32" s="54"/>
      <c r="L32" s="39"/>
      <c r="M32" s="55"/>
      <c r="N32" s="56"/>
      <c r="O32" s="38"/>
      <c r="P32" s="38"/>
      <c r="Q32" s="38"/>
      <c r="R32" s="57"/>
      <c r="S32" s="57"/>
      <c r="T32" s="38"/>
      <c r="U32" s="38"/>
      <c r="V32" s="38"/>
      <c r="W32" s="38"/>
      <c r="X32" s="38"/>
      <c r="Y32" s="38"/>
      <c r="Z32" s="38"/>
    </row>
    <row r="33" spans="1:26" ht="13.5" customHeight="1" outlineLevel="2" x14ac:dyDescent="0.25">
      <c r="A33" s="7">
        <f>'[1]RESU METRADO'!B48</f>
        <v>4</v>
      </c>
      <c r="B33" s="7">
        <f>'[1]RESU METRADO'!C48</f>
        <v>3</v>
      </c>
      <c r="C33" s="7"/>
      <c r="D33" s="12" t="str">
        <f>'[1]RESU METRADO'!E48</f>
        <v>ACERO CORRUGADO</v>
      </c>
      <c r="E33" s="5"/>
      <c r="F33" s="8"/>
      <c r="G33" s="8"/>
      <c r="H33" s="9">
        <f>SUM(H34:H39)</f>
        <v>173734.29</v>
      </c>
      <c r="I33" s="53"/>
      <c r="J33" s="54"/>
      <c r="K33" s="54"/>
      <c r="L33" s="39"/>
      <c r="M33" s="55">
        <f>+'[1]RESU METRADO'!G42</f>
        <v>12.47</v>
      </c>
      <c r="N33" s="56">
        <f t="shared" ref="N33:N42" si="14">+M33-F33</f>
        <v>12.47</v>
      </c>
      <c r="O33" s="38"/>
      <c r="P33" s="38"/>
      <c r="Q33" s="38"/>
      <c r="R33" s="57">
        <f>+ROUND(M33*G33,2)</f>
        <v>0</v>
      </c>
      <c r="S33" s="57">
        <f t="shared" ref="S33:S42" si="15">+R33-H33</f>
        <v>-173734.29</v>
      </c>
      <c r="T33" s="38"/>
      <c r="U33" s="38"/>
      <c r="V33" s="38"/>
      <c r="W33" s="38"/>
      <c r="X33" s="38"/>
      <c r="Y33" s="38"/>
      <c r="Z33" s="38"/>
    </row>
    <row r="34" spans="1:26" ht="13.5" customHeight="1" outlineLevel="1" x14ac:dyDescent="0.25">
      <c r="A34" s="10">
        <f>'[1]RESU METRADO'!B49</f>
        <v>4</v>
      </c>
      <c r="B34" s="10">
        <f>'[1]RESU METRADO'!C49</f>
        <v>3</v>
      </c>
      <c r="C34" s="10">
        <f>'[1]RESU METRADO'!D49</f>
        <v>1</v>
      </c>
      <c r="D34" s="10" t="str">
        <f>'[1]RESU METRADO'!E49</f>
        <v xml:space="preserve">      ACERO CORRUGADO fy=4200 kg/cm2 PARA CIMIENTOS (REFUERZOS)</v>
      </c>
      <c r="E34" s="11" t="str">
        <f>'[1]RESU METRADO'!F49</f>
        <v>kg</v>
      </c>
      <c r="F34" s="8">
        <f>'[1]RESU METRADO'!G49</f>
        <v>2297.8200000000002</v>
      </c>
      <c r="G34" s="8">
        <v>5.93</v>
      </c>
      <c r="H34" s="8">
        <f t="shared" ref="H34:H39" si="16">ROUND(F34*G34,2)</f>
        <v>13626.07</v>
      </c>
      <c r="I34" s="53"/>
      <c r="J34" s="54"/>
      <c r="K34" s="54"/>
      <c r="L34" s="39"/>
      <c r="M34" s="55">
        <f>+'[1]RESU METRADO'!G43</f>
        <v>0</v>
      </c>
      <c r="N34" s="51">
        <f t="shared" si="14"/>
        <v>-2297.8200000000002</v>
      </c>
      <c r="O34" s="47"/>
      <c r="P34" s="47"/>
      <c r="Q34" s="47"/>
      <c r="R34" s="52">
        <f>+SUM(R35:R37)</f>
        <v>7346.85</v>
      </c>
      <c r="S34" s="52">
        <f t="shared" si="15"/>
        <v>-6279.2199999999993</v>
      </c>
      <c r="T34" s="47"/>
      <c r="U34" s="47"/>
      <c r="V34" s="47"/>
      <c r="W34" s="47"/>
      <c r="X34" s="47"/>
      <c r="Y34" s="47"/>
      <c r="Z34" s="47"/>
    </row>
    <row r="35" spans="1:26" ht="13.5" customHeight="1" outlineLevel="2" x14ac:dyDescent="0.25">
      <c r="A35" s="10">
        <f>'[1]RESU METRADO'!B50</f>
        <v>4</v>
      </c>
      <c r="B35" s="10">
        <f>'[1]RESU METRADO'!C50</f>
        <v>3</v>
      </c>
      <c r="C35" s="10">
        <f>'[1]RESU METRADO'!D50</f>
        <v>2</v>
      </c>
      <c r="D35" s="10" t="str">
        <f>'[1]RESU METRADO'!E50</f>
        <v xml:space="preserve">      ACERO CORRUGADO fy=4200 kg/cm2 PARA PLATEA DE CIMENTACION</v>
      </c>
      <c r="E35" s="11" t="str">
        <f>'[1]RESU METRADO'!F50</f>
        <v>kg</v>
      </c>
      <c r="F35" s="8">
        <f>'[1]RESU METRADO'!G50</f>
        <v>4747.68</v>
      </c>
      <c r="G35" s="8">
        <v>5.93</v>
      </c>
      <c r="H35" s="8">
        <f t="shared" si="16"/>
        <v>28153.74</v>
      </c>
      <c r="I35" s="53"/>
      <c r="J35" s="54"/>
      <c r="K35" s="54"/>
      <c r="L35" s="39"/>
      <c r="M35" s="55">
        <f>+'[1]RESU METRADO'!G45</f>
        <v>523.69000000000005</v>
      </c>
      <c r="N35" s="56">
        <f t="shared" si="14"/>
        <v>-4223.99</v>
      </c>
      <c r="O35" s="38"/>
      <c r="P35" s="38"/>
      <c r="Q35" s="38"/>
      <c r="R35" s="57">
        <f t="shared" ref="R35:R37" si="17">+ROUND(M35*G35,2)</f>
        <v>3105.48</v>
      </c>
      <c r="S35" s="57">
        <f t="shared" si="15"/>
        <v>-25048.260000000002</v>
      </c>
      <c r="T35" s="38"/>
      <c r="U35" s="38"/>
      <c r="V35" s="38"/>
      <c r="W35" s="38"/>
      <c r="X35" s="38"/>
      <c r="Y35" s="38"/>
      <c r="Z35" s="38"/>
    </row>
    <row r="36" spans="1:26" ht="13.5" customHeight="1" outlineLevel="2" x14ac:dyDescent="0.25">
      <c r="A36" s="10">
        <f>'[1]RESU METRADO'!B51</f>
        <v>4</v>
      </c>
      <c r="B36" s="10">
        <f>'[1]RESU METRADO'!C51</f>
        <v>3</v>
      </c>
      <c r="C36" s="10">
        <f>'[1]RESU METRADO'!D51</f>
        <v>3</v>
      </c>
      <c r="D36" s="10" t="str">
        <f>'[1]RESU METRADO'!E51</f>
        <v xml:space="preserve">      ACERO CORRUGADO fy=4200 kg/cm2 PARA VIGA DE CIMENTACION</v>
      </c>
      <c r="E36" s="11" t="str">
        <f>'[1]RESU METRADO'!F51</f>
        <v>kg</v>
      </c>
      <c r="F36" s="8">
        <f>'[1]RESU METRADO'!G51</f>
        <v>5412.12</v>
      </c>
      <c r="G36" s="8">
        <v>5.93</v>
      </c>
      <c r="H36" s="8">
        <f t="shared" si="16"/>
        <v>32093.87</v>
      </c>
      <c r="I36" s="53"/>
      <c r="J36" s="54"/>
      <c r="K36" s="54"/>
      <c r="L36" s="39"/>
      <c r="M36" s="55">
        <f>+'[1]RESU METRADO'!G46</f>
        <v>547.41</v>
      </c>
      <c r="N36" s="56">
        <f t="shared" si="14"/>
        <v>-4864.71</v>
      </c>
      <c r="O36" s="38"/>
      <c r="P36" s="38"/>
      <c r="Q36" s="38"/>
      <c r="R36" s="57">
        <f t="shared" si="17"/>
        <v>3246.14</v>
      </c>
      <c r="S36" s="57">
        <f t="shared" si="15"/>
        <v>-28847.73</v>
      </c>
      <c r="T36" s="38"/>
      <c r="U36" s="38"/>
      <c r="V36" s="38"/>
      <c r="W36" s="38"/>
      <c r="X36" s="38"/>
      <c r="Y36" s="38"/>
      <c r="Z36" s="38"/>
    </row>
    <row r="37" spans="1:26" ht="13.5" customHeight="1" outlineLevel="2" x14ac:dyDescent="0.25">
      <c r="A37" s="10">
        <f>'[1]RESU METRADO'!B52</f>
        <v>4</v>
      </c>
      <c r="B37" s="10">
        <f>'[1]RESU METRADO'!C52</f>
        <v>3</v>
      </c>
      <c r="C37" s="10">
        <f>'[1]RESU METRADO'!D52</f>
        <v>4</v>
      </c>
      <c r="D37" s="10" t="str">
        <f>'[1]RESU METRADO'!E52</f>
        <v xml:space="preserve">      ACERO CORRUGADO fy=4200 kg/cm2 EN COLUMNAS</v>
      </c>
      <c r="E37" s="11" t="str">
        <f>'[1]RESU METRADO'!F52</f>
        <v>kg</v>
      </c>
      <c r="F37" s="8">
        <f>'[1]RESU METRADO'!G52</f>
        <v>10560.06</v>
      </c>
      <c r="G37" s="8">
        <v>5.93</v>
      </c>
      <c r="H37" s="8">
        <f t="shared" si="16"/>
        <v>62621.16</v>
      </c>
      <c r="I37" s="53"/>
      <c r="J37" s="54"/>
      <c r="K37" s="54"/>
      <c r="L37" s="39"/>
      <c r="M37" s="55">
        <f>+'[1]RESU METRADO'!G47</f>
        <v>167.83</v>
      </c>
      <c r="N37" s="56">
        <f t="shared" si="14"/>
        <v>-10392.23</v>
      </c>
      <c r="O37" s="38"/>
      <c r="P37" s="38"/>
      <c r="Q37" s="38"/>
      <c r="R37" s="57">
        <f t="shared" si="17"/>
        <v>995.23</v>
      </c>
      <c r="S37" s="57">
        <f t="shared" si="15"/>
        <v>-61625.93</v>
      </c>
      <c r="T37" s="38"/>
      <c r="U37" s="38"/>
      <c r="V37" s="38"/>
      <c r="W37" s="38"/>
      <c r="X37" s="38"/>
      <c r="Y37" s="38"/>
      <c r="Z37" s="38"/>
    </row>
    <row r="38" spans="1:26" ht="13.5" customHeight="1" outlineLevel="1" x14ac:dyDescent="0.25">
      <c r="A38" s="10">
        <f>'[1]RESU METRADO'!B53</f>
        <v>4</v>
      </c>
      <c r="B38" s="10">
        <f>'[1]RESU METRADO'!C53</f>
        <v>3</v>
      </c>
      <c r="C38" s="10">
        <f>'[1]RESU METRADO'!D53</f>
        <v>5</v>
      </c>
      <c r="D38" s="10" t="str">
        <f>'[1]RESU METRADO'!E53</f>
        <v xml:space="preserve">      ACERO CORRUGADO fy=4200 kg/cm2 EN VIGAS</v>
      </c>
      <c r="E38" s="11" t="str">
        <f>'[1]RESU METRADO'!F53</f>
        <v>kg</v>
      </c>
      <c r="F38" s="8">
        <f>'[1]RESU METRADO'!G53</f>
        <v>4552.38</v>
      </c>
      <c r="G38" s="8">
        <v>5.93</v>
      </c>
      <c r="H38" s="8">
        <f t="shared" si="16"/>
        <v>26995.61</v>
      </c>
      <c r="I38" s="53"/>
      <c r="J38" s="54"/>
      <c r="K38" s="54"/>
      <c r="L38" s="39"/>
      <c r="M38" s="55">
        <f>+'[1]RESU METRADO'!G48</f>
        <v>0</v>
      </c>
      <c r="N38" s="51">
        <f t="shared" si="14"/>
        <v>-4552.38</v>
      </c>
      <c r="O38" s="47"/>
      <c r="P38" s="47"/>
      <c r="Q38" s="47"/>
      <c r="R38" s="52" t="e">
        <f>+SUM(R39:R40)</f>
        <v>#REF!</v>
      </c>
      <c r="S38" s="52" t="e">
        <f t="shared" si="15"/>
        <v>#REF!</v>
      </c>
      <c r="T38" s="47"/>
      <c r="U38" s="47"/>
      <c r="V38" s="47"/>
      <c r="W38" s="47"/>
      <c r="X38" s="47"/>
      <c r="Y38" s="47"/>
      <c r="Z38" s="47"/>
    </row>
    <row r="39" spans="1:26" ht="13.5" customHeight="1" outlineLevel="2" x14ac:dyDescent="0.25">
      <c r="A39" s="10">
        <f>'[1]RESU METRADO'!B54</f>
        <v>4</v>
      </c>
      <c r="B39" s="10">
        <f>'[1]RESU METRADO'!C54</f>
        <v>3</v>
      </c>
      <c r="C39" s="10">
        <f>'[1]RESU METRADO'!D54</f>
        <v>6</v>
      </c>
      <c r="D39" s="10" t="str">
        <f>'[1]RESU METRADO'!E54</f>
        <v xml:space="preserve">      ACERO CORRUGADO fy=4200 kg/cm2 EN VIGAS TIJERAL (VIGAS INCLINADA)</v>
      </c>
      <c r="E39" s="11" t="str">
        <f>'[1]RESU METRADO'!F54</f>
        <v>kg</v>
      </c>
      <c r="F39" s="8">
        <f>'[1]RESU METRADO'!G54</f>
        <v>1727.46</v>
      </c>
      <c r="G39" s="8">
        <v>5.93</v>
      </c>
      <c r="H39" s="8">
        <f t="shared" si="16"/>
        <v>10243.84</v>
      </c>
      <c r="I39" s="53"/>
      <c r="J39" s="54"/>
      <c r="K39" s="54"/>
      <c r="L39" s="39"/>
      <c r="M39" s="55">
        <f>+'[1]RESU METRADO'!G49</f>
        <v>2297.8200000000002</v>
      </c>
      <c r="N39" s="56">
        <f t="shared" si="14"/>
        <v>570.36000000000013</v>
      </c>
      <c r="O39" s="38">
        <f>378*3.3</f>
        <v>1247.3999999999999</v>
      </c>
      <c r="P39" s="38"/>
      <c r="Q39" s="38"/>
      <c r="R39" s="57">
        <f t="shared" ref="R39:R40" si="18">+ROUND(M39*G39,2)</f>
        <v>13626.07</v>
      </c>
      <c r="S39" s="57">
        <f t="shared" si="15"/>
        <v>3382.2299999999996</v>
      </c>
      <c r="T39" s="38"/>
      <c r="U39" s="38"/>
      <c r="V39" s="38"/>
      <c r="W39" s="38"/>
      <c r="X39" s="38"/>
      <c r="Y39" s="38"/>
      <c r="Z39" s="38"/>
    </row>
    <row r="40" spans="1:26" ht="13.5" customHeight="1" outlineLevel="2" x14ac:dyDescent="0.25">
      <c r="A40" s="4">
        <f>'[1]RESU METRADO'!B55</f>
        <v>5</v>
      </c>
      <c r="B40" s="4"/>
      <c r="C40" s="4"/>
      <c r="D40" s="4" t="str">
        <f>'[1]RESU METRADO'!E55</f>
        <v>ESTRUCTURA METÁLICA</v>
      </c>
      <c r="E40" s="5"/>
      <c r="F40" s="8"/>
      <c r="G40" s="8"/>
      <c r="H40" s="6">
        <f>H41</f>
        <v>203624.3</v>
      </c>
      <c r="I40" s="53"/>
      <c r="J40" s="54"/>
      <c r="K40" s="54"/>
      <c r="L40" s="39"/>
      <c r="M40" s="55" t="e">
        <f>+'[1]RESU METRADO'!#REF!</f>
        <v>#REF!</v>
      </c>
      <c r="N40" s="56" t="e">
        <f t="shared" si="14"/>
        <v>#REF!</v>
      </c>
      <c r="O40" s="38"/>
      <c r="P40" s="38"/>
      <c r="Q40" s="38"/>
      <c r="R40" s="57" t="e">
        <f t="shared" si="18"/>
        <v>#REF!</v>
      </c>
      <c r="S40" s="57" t="e">
        <f t="shared" si="15"/>
        <v>#REF!</v>
      </c>
      <c r="T40" s="38"/>
      <c r="U40" s="38"/>
      <c r="V40" s="38"/>
      <c r="W40" s="38"/>
      <c r="X40" s="38"/>
      <c r="Y40" s="38"/>
      <c r="Z40" s="38"/>
    </row>
    <row r="41" spans="1:26" ht="13.5" customHeight="1" x14ac:dyDescent="0.25">
      <c r="A41" s="7">
        <f>'[1]RESU METRADO'!B56</f>
        <v>5</v>
      </c>
      <c r="B41" s="7">
        <f>'[1]RESU METRADO'!C56</f>
        <v>1</v>
      </c>
      <c r="C41" s="7"/>
      <c r="D41" s="12" t="str">
        <f>'[1]RESU METRADO'!E56</f>
        <v>TIJERAL Y RETICULARES</v>
      </c>
      <c r="E41" s="5"/>
      <c r="F41" s="8"/>
      <c r="G41" s="8"/>
      <c r="H41" s="9">
        <f>SUM(H42:H45)</f>
        <v>203624.3</v>
      </c>
      <c r="I41" s="53"/>
      <c r="J41" s="54"/>
      <c r="K41" s="54"/>
      <c r="L41" s="39"/>
      <c r="M41" s="55">
        <f>+'[1]RESU METRADO'!G55</f>
        <v>0</v>
      </c>
      <c r="N41" s="51">
        <f t="shared" si="14"/>
        <v>0</v>
      </c>
      <c r="O41" s="37" t="e">
        <f>+#REF!*3.3</f>
        <v>#REF!</v>
      </c>
      <c r="P41" s="37"/>
      <c r="Q41" s="37"/>
      <c r="R41" s="46" t="e">
        <f>+#REF!</f>
        <v>#REF!</v>
      </c>
      <c r="S41" s="46" t="e">
        <f t="shared" si="15"/>
        <v>#REF!</v>
      </c>
      <c r="T41" s="37"/>
      <c r="U41" s="37"/>
      <c r="V41" s="37"/>
      <c r="W41" s="37"/>
      <c r="X41" s="37"/>
      <c r="Y41" s="37"/>
      <c r="Z41" s="37"/>
    </row>
    <row r="42" spans="1:26" ht="13.5" customHeight="1" outlineLevel="2" x14ac:dyDescent="0.25">
      <c r="A42" s="10">
        <f>'[1]RESU METRADO'!B57</f>
        <v>5</v>
      </c>
      <c r="B42" s="10">
        <f>'[1]RESU METRADO'!C57</f>
        <v>1</v>
      </c>
      <c r="C42" s="10">
        <f>'[1]RESU METRADO'!D57</f>
        <v>1</v>
      </c>
      <c r="D42" s="13" t="str">
        <f>'[1]RESU METRADO'!E57</f>
        <v>TIJERAL TIPO DE ACERO LAC 80X40X2.0mm (APOYADO EN VIGA)</v>
      </c>
      <c r="E42" s="11" t="str">
        <f>'[1]RESU METRADO'!F57</f>
        <v>und</v>
      </c>
      <c r="F42" s="8">
        <f>'[1]RESU METRADO'!G57</f>
        <v>84</v>
      </c>
      <c r="G42" s="8">
        <v>446.82</v>
      </c>
      <c r="H42" s="8">
        <f t="shared" ref="H42:H45" si="19">ROUND(F42*G42,2)</f>
        <v>37532.879999999997</v>
      </c>
      <c r="I42" s="53"/>
      <c r="J42" s="54"/>
      <c r="K42" s="54"/>
      <c r="L42" s="39"/>
      <c r="M42" s="55">
        <f>+'[1]RESU METRADO'!G59</f>
        <v>3795.12</v>
      </c>
      <c r="N42" s="56">
        <f t="shared" si="14"/>
        <v>3711.12</v>
      </c>
      <c r="O42" s="38"/>
      <c r="P42" s="38"/>
      <c r="Q42" s="38"/>
      <c r="R42" s="57">
        <f>+ROUND(M42*G42,2)</f>
        <v>1695735.52</v>
      </c>
      <c r="S42" s="57">
        <f t="shared" si="15"/>
        <v>1658202.6400000001</v>
      </c>
      <c r="T42" s="38"/>
      <c r="U42" s="38"/>
      <c r="V42" s="38"/>
      <c r="W42" s="38"/>
      <c r="X42" s="38"/>
      <c r="Y42" s="38"/>
      <c r="Z42" s="38"/>
    </row>
    <row r="43" spans="1:26" ht="13.5" customHeight="1" x14ac:dyDescent="0.25">
      <c r="A43" s="10">
        <f>'[1]RESU METRADO'!B58</f>
        <v>5</v>
      </c>
      <c r="B43" s="10">
        <f>'[1]RESU METRADO'!C58</f>
        <v>1</v>
      </c>
      <c r="C43" s="10">
        <f>'[1]RESU METRADO'!D58</f>
        <v>2</v>
      </c>
      <c r="D43" s="13" t="str">
        <f>'[1]RESU METRADO'!E58</f>
        <v>TIJERAL TIPO DE ACERO LAC 80X40X2.0mm (LIBRE)</v>
      </c>
      <c r="E43" s="11" t="str">
        <f>'[1]RESU METRADO'!F58</f>
        <v>und</v>
      </c>
      <c r="F43" s="8">
        <f>'[1]RESU METRADO'!G58</f>
        <v>42</v>
      </c>
      <c r="G43" s="8">
        <v>515.74</v>
      </c>
      <c r="H43" s="8">
        <f t="shared" si="19"/>
        <v>21661.08</v>
      </c>
      <c r="I43" s="53"/>
      <c r="J43" s="54"/>
      <c r="K43" s="54"/>
      <c r="L43" s="39"/>
      <c r="M43" s="55"/>
      <c r="N43" s="51"/>
      <c r="O43" s="37"/>
      <c r="P43" s="37"/>
      <c r="Q43" s="37"/>
      <c r="R43" s="46"/>
      <c r="S43" s="46"/>
      <c r="T43" s="37"/>
      <c r="U43" s="37"/>
      <c r="V43" s="37"/>
      <c r="W43" s="37"/>
      <c r="X43" s="37"/>
      <c r="Y43" s="37"/>
      <c r="Z43" s="37"/>
    </row>
    <row r="44" spans="1:26" ht="13.5" customHeight="1" outlineLevel="2" x14ac:dyDescent="0.25">
      <c r="A44" s="10">
        <f>'[1]RESU METRADO'!B59</f>
        <v>5</v>
      </c>
      <c r="B44" s="10">
        <f>'[1]RESU METRADO'!C59</f>
        <v>1</v>
      </c>
      <c r="C44" s="10">
        <f>'[1]RESU METRADO'!D59</f>
        <v>3</v>
      </c>
      <c r="D44" s="13" t="str">
        <f>'[1]RESU METRADO'!E59</f>
        <v>CORREAS DE ACERO LAC 40X60X2.0mm</v>
      </c>
      <c r="E44" s="11" t="str">
        <f>'[1]RESU METRADO'!F59</f>
        <v>m</v>
      </c>
      <c r="F44" s="8">
        <f>'[1]RESU METRADO'!G59</f>
        <v>3795.12</v>
      </c>
      <c r="G44" s="8">
        <v>31.18</v>
      </c>
      <c r="H44" s="8">
        <f t="shared" si="19"/>
        <v>118331.84</v>
      </c>
      <c r="I44" s="53"/>
      <c r="J44" s="54"/>
      <c r="K44" s="54"/>
      <c r="L44" s="62"/>
      <c r="M44" s="63"/>
      <c r="N44" s="64"/>
      <c r="O44" s="61"/>
      <c r="P44" s="61"/>
      <c r="Q44" s="61"/>
      <c r="R44" s="65"/>
      <c r="S44" s="65"/>
      <c r="T44" s="61"/>
      <c r="U44" s="61"/>
      <c r="V44" s="61"/>
      <c r="W44" s="61"/>
      <c r="X44" s="61"/>
      <c r="Y44" s="61"/>
      <c r="Z44" s="61"/>
    </row>
    <row r="45" spans="1:26" ht="13.5" customHeight="1" outlineLevel="2" x14ac:dyDescent="0.25">
      <c r="A45" s="10">
        <f>'[1]RESU METRADO'!B60</f>
        <v>5</v>
      </c>
      <c r="B45" s="10">
        <f>'[1]RESU METRADO'!C60</f>
        <v>1</v>
      </c>
      <c r="C45" s="10">
        <f>'[1]RESU METRADO'!D60</f>
        <v>4</v>
      </c>
      <c r="D45" s="13" t="str">
        <f>'[1]RESU METRADO'!E60</f>
        <v>FRISO (ARRIOSTRE DE CORREA FIERRO LAC 40X60mm e=2.0 mm</v>
      </c>
      <c r="E45" s="11" t="str">
        <f>'[1]RESU METRADO'!F60</f>
        <v>m</v>
      </c>
      <c r="F45" s="8">
        <f>'[1]RESU METRADO'!G60</f>
        <v>709.97</v>
      </c>
      <c r="G45" s="8">
        <v>36.76</v>
      </c>
      <c r="H45" s="8">
        <f t="shared" si="19"/>
        <v>26098.5</v>
      </c>
      <c r="I45" s="53"/>
      <c r="J45" s="54"/>
      <c r="K45" s="54"/>
      <c r="L45" s="62"/>
      <c r="M45" s="63"/>
      <c r="N45" s="64"/>
      <c r="O45" s="61"/>
      <c r="P45" s="61"/>
      <c r="Q45" s="61"/>
      <c r="R45" s="65"/>
      <c r="S45" s="65"/>
      <c r="T45" s="61"/>
      <c r="U45" s="61"/>
      <c r="V45" s="61"/>
      <c r="W45" s="61"/>
      <c r="X45" s="61"/>
      <c r="Y45" s="61"/>
      <c r="Z45" s="61"/>
    </row>
    <row r="46" spans="1:26" ht="13.5" customHeight="1" x14ac:dyDescent="0.25">
      <c r="A46" s="4">
        <f>'[1]RESU METRADO'!B61</f>
        <v>6</v>
      </c>
      <c r="B46" s="4"/>
      <c r="C46" s="4"/>
      <c r="D46" s="4" t="str">
        <f>'[1]RESU METRADO'!E61</f>
        <v>COBERTURA</v>
      </c>
      <c r="E46" s="5"/>
      <c r="F46" s="8"/>
      <c r="G46" s="8"/>
      <c r="H46" s="6">
        <f>SUM(H47:H48)</f>
        <v>113645.29000000001</v>
      </c>
      <c r="I46" s="53"/>
      <c r="J46" s="54"/>
      <c r="K46" s="54"/>
      <c r="L46" s="39"/>
      <c r="M46" s="55" t="e">
        <f>+'[1]RESU METRADO'!#REF!</f>
        <v>#REF!</v>
      </c>
      <c r="N46" s="51" t="e">
        <f t="shared" ref="N46:N49" si="20">+M46-F46</f>
        <v>#REF!</v>
      </c>
      <c r="O46" s="37"/>
      <c r="P46" s="37"/>
      <c r="Q46" s="37"/>
      <c r="R46" s="46" t="e">
        <f>+#REF!</f>
        <v>#REF!</v>
      </c>
      <c r="S46" s="46" t="e">
        <f t="shared" ref="S46:S49" si="21">+R46-H46</f>
        <v>#REF!</v>
      </c>
      <c r="T46" s="37"/>
      <c r="U46" s="37"/>
      <c r="V46" s="37"/>
      <c r="W46" s="37"/>
      <c r="X46" s="37"/>
      <c r="Y46" s="37"/>
      <c r="Z46" s="37"/>
    </row>
    <row r="47" spans="1:26" ht="13.5" customHeight="1" outlineLevel="2" x14ac:dyDescent="0.25">
      <c r="A47" s="10">
        <f>'[1]RESU METRADO'!B61</f>
        <v>6</v>
      </c>
      <c r="B47" s="10">
        <v>1</v>
      </c>
      <c r="C47" s="7"/>
      <c r="D47" s="10" t="str">
        <f>'[1]RESU METRADO'!E62</f>
        <v xml:space="preserve">   COBERTURA DE CALAMINA PLANCHA ONDULADA GALVANIZADA PREPINTADA</v>
      </c>
      <c r="E47" s="11" t="str">
        <f>'[1]RESU METRADO'!F62</f>
        <v>m2</v>
      </c>
      <c r="F47" s="8">
        <f>'[1]RESU METRADO'!G62</f>
        <v>2808.39</v>
      </c>
      <c r="G47" s="8">
        <v>37.24</v>
      </c>
      <c r="H47" s="8">
        <f t="shared" ref="H47:H48" si="22">ROUND(F47*G47,2)</f>
        <v>104584.44</v>
      </c>
      <c r="I47" s="53"/>
      <c r="J47" s="54"/>
      <c r="K47" s="54"/>
      <c r="L47" s="39">
        <v>3</v>
      </c>
      <c r="M47" s="55">
        <f>+'[1]RESU METRADO'!G77</f>
        <v>466.08</v>
      </c>
      <c r="N47" s="56">
        <f t="shared" si="20"/>
        <v>-2342.31</v>
      </c>
      <c r="O47" s="38"/>
      <c r="P47" s="38"/>
      <c r="Q47" s="38"/>
      <c r="R47" s="57">
        <f t="shared" ref="R47:R48" si="23">+ROUND(M47*G47,2)</f>
        <v>17356.82</v>
      </c>
      <c r="S47" s="57">
        <f t="shared" si="21"/>
        <v>-87227.62</v>
      </c>
      <c r="T47" s="38"/>
      <c r="U47" s="38"/>
      <c r="V47" s="38"/>
      <c r="W47" s="38"/>
      <c r="X47" s="38"/>
      <c r="Y47" s="38"/>
      <c r="Z47" s="38"/>
    </row>
    <row r="48" spans="1:26" ht="13.5" customHeight="1" outlineLevel="2" x14ac:dyDescent="0.25">
      <c r="A48" s="10">
        <f>'[1]RESU METRADO'!B62</f>
        <v>6</v>
      </c>
      <c r="B48" s="10">
        <v>2</v>
      </c>
      <c r="C48" s="10">
        <f>'[1]RESU METRADO'!D62</f>
        <v>0</v>
      </c>
      <c r="D48" s="10" t="str">
        <f>'[1]RESU METRADO'!E63</f>
        <v xml:space="preserve">   CUMBRERA PLANCHA GALVANIZADA O SIMILAR e= 0.30mm</v>
      </c>
      <c r="E48" s="11" t="str">
        <f>'[1]RESU METRADO'!F63</f>
        <v>m</v>
      </c>
      <c r="F48" s="8">
        <f>'[1]RESU METRADO'!G63</f>
        <v>316.26</v>
      </c>
      <c r="G48" s="8">
        <v>28.65</v>
      </c>
      <c r="H48" s="8">
        <f t="shared" si="22"/>
        <v>9060.85</v>
      </c>
      <c r="I48" s="53"/>
      <c r="J48" s="54"/>
      <c r="K48" s="54"/>
      <c r="L48" s="39">
        <v>4</v>
      </c>
      <c r="M48" s="55" t="e">
        <f>+'[1]RESU METRADO'!#REF!</f>
        <v>#REF!</v>
      </c>
      <c r="N48" s="56" t="e">
        <f t="shared" si="20"/>
        <v>#REF!</v>
      </c>
      <c r="O48" s="38"/>
      <c r="P48" s="38"/>
      <c r="Q48" s="38"/>
      <c r="R48" s="57" t="e">
        <f t="shared" si="23"/>
        <v>#REF!</v>
      </c>
      <c r="S48" s="57" t="e">
        <f t="shared" si="21"/>
        <v>#REF!</v>
      </c>
      <c r="T48" s="38"/>
      <c r="U48" s="38"/>
      <c r="V48" s="38"/>
      <c r="W48" s="38"/>
      <c r="X48" s="38"/>
      <c r="Y48" s="38"/>
      <c r="Z48" s="38"/>
    </row>
    <row r="49" spans="1:26" ht="13.5" customHeight="1" x14ac:dyDescent="0.25">
      <c r="A49" s="4">
        <f>'[1]RESU METRADO'!B64</f>
        <v>7</v>
      </c>
      <c r="B49" s="4"/>
      <c r="C49" s="4"/>
      <c r="D49" s="4" t="str">
        <f>'[1]RESU METRADO'!E64</f>
        <v>CIELO RASOS</v>
      </c>
      <c r="E49" s="5"/>
      <c r="F49" s="8"/>
      <c r="G49" s="8"/>
      <c r="H49" s="6">
        <f>SUM(H50:H51)</f>
        <v>99005.88</v>
      </c>
      <c r="I49" s="53"/>
      <c r="J49" s="54"/>
      <c r="K49" s="54"/>
      <c r="L49" s="39"/>
      <c r="M49" s="55" t="e">
        <f>+'[1]RESU METRADO'!#REF!</f>
        <v>#REF!</v>
      </c>
      <c r="N49" s="51" t="e">
        <f t="shared" si="20"/>
        <v>#REF!</v>
      </c>
      <c r="O49" s="37" t="s">
        <v>14</v>
      </c>
      <c r="P49" s="37"/>
      <c r="Q49" s="37"/>
      <c r="R49" s="46" t="e">
        <f>+#REF!+R59</f>
        <v>#REF!</v>
      </c>
      <c r="S49" s="46" t="e">
        <f t="shared" si="21"/>
        <v>#REF!</v>
      </c>
      <c r="T49" s="37"/>
      <c r="U49" s="37"/>
      <c r="V49" s="37"/>
      <c r="W49" s="37"/>
      <c r="X49" s="37"/>
      <c r="Y49" s="37"/>
      <c r="Z49" s="37"/>
    </row>
    <row r="50" spans="1:26" ht="13.5" customHeight="1" outlineLevel="1" x14ac:dyDescent="0.25">
      <c r="A50" s="10">
        <f>'[1]RESU METRADO'!B65</f>
        <v>7</v>
      </c>
      <c r="B50" s="10">
        <f>'[1]RESU METRADO'!C65</f>
        <v>1</v>
      </c>
      <c r="C50" s="10">
        <f>'[1]RESU METRADO'!D65</f>
        <v>0</v>
      </c>
      <c r="D50" s="14" t="str">
        <f>'[1]RESU METRADO'!E65</f>
        <v>CIELO RASO CON FIBROCEMENTO 4mm 1.2m X 2.40m</v>
      </c>
      <c r="E50" s="11" t="str">
        <f>'[1]RESU METRADO'!F65</f>
        <v>m2</v>
      </c>
      <c r="F50" s="8">
        <f>'[1]RESU METRADO'!G65</f>
        <v>1383.73</v>
      </c>
      <c r="G50" s="8">
        <v>60.22</v>
      </c>
      <c r="H50" s="8">
        <f t="shared" ref="H50:H51" si="24">ROUND(F50*G50,2)</f>
        <v>83328.22</v>
      </c>
      <c r="I50" s="53"/>
      <c r="J50" s="54"/>
      <c r="K50" s="54"/>
      <c r="L50" s="39">
        <v>5</v>
      </c>
      <c r="M50" s="55"/>
      <c r="N50" s="51"/>
      <c r="O50" s="47"/>
      <c r="P50" s="47"/>
      <c r="Q50" s="47"/>
      <c r="R50" s="52"/>
      <c r="S50" s="52"/>
      <c r="T50" s="47"/>
      <c r="U50" s="47"/>
      <c r="V50" s="47"/>
      <c r="W50" s="47"/>
      <c r="X50" s="47"/>
      <c r="Y50" s="47"/>
      <c r="Z50" s="47"/>
    </row>
    <row r="51" spans="1:26" ht="13.5" customHeight="1" outlineLevel="2" x14ac:dyDescent="0.25">
      <c r="A51" s="10">
        <f>'[1]RESU METRADO'!B66</f>
        <v>7</v>
      </c>
      <c r="B51" s="10">
        <f>'[1]RESU METRADO'!C66</f>
        <v>2</v>
      </c>
      <c r="C51" s="10">
        <f>'[1]RESU METRADO'!D66</f>
        <v>0</v>
      </c>
      <c r="D51" s="14" t="str">
        <f>'[1]RESU METRADO'!E66</f>
        <v>POLIESTIRENO EXPANDIDO e=1"</v>
      </c>
      <c r="E51" s="11" t="str">
        <f>'[1]RESU METRADO'!F66</f>
        <v>m2</v>
      </c>
      <c r="F51" s="8">
        <f>'[1]RESU METRADO'!G66</f>
        <v>1383.73</v>
      </c>
      <c r="G51" s="8">
        <v>11.33</v>
      </c>
      <c r="H51" s="8">
        <f t="shared" si="24"/>
        <v>15677.66</v>
      </c>
      <c r="I51" s="53"/>
      <c r="J51" s="54"/>
      <c r="K51" s="54"/>
      <c r="L51" s="39"/>
      <c r="M51" s="55" t="e">
        <f>+'[1]RESU METRADO'!#REF!</f>
        <v>#REF!</v>
      </c>
      <c r="N51" s="56" t="e">
        <f t="shared" ref="N51:N52" si="25">+M51-F51</f>
        <v>#REF!</v>
      </c>
      <c r="O51" s="38"/>
      <c r="P51" s="38"/>
      <c r="Q51" s="38"/>
      <c r="R51" s="57" t="e">
        <f t="shared" ref="R51:R52" si="26">+ROUND(M51*G51,2)</f>
        <v>#REF!</v>
      </c>
      <c r="S51" s="57" t="e">
        <f t="shared" ref="S51:S52" si="27">+R51-H51</f>
        <v>#REF!</v>
      </c>
      <c r="T51" s="38"/>
      <c r="U51" s="38"/>
      <c r="V51" s="38"/>
      <c r="W51" s="38"/>
      <c r="X51" s="38"/>
      <c r="Y51" s="38"/>
      <c r="Z51" s="38"/>
    </row>
    <row r="52" spans="1:26" ht="13.5" customHeight="1" outlineLevel="2" x14ac:dyDescent="0.25">
      <c r="A52" s="4">
        <v>8</v>
      </c>
      <c r="B52" s="4"/>
      <c r="C52" s="4"/>
      <c r="D52" s="4" t="str">
        <f>'[1]RESU METRADO'!E67</f>
        <v>MUROS Y TABIQUES DE ALBAÑILERIA</v>
      </c>
      <c r="E52" s="5"/>
      <c r="F52" s="6"/>
      <c r="G52" s="6"/>
      <c r="H52" s="6">
        <f>H53</f>
        <v>196462.41999999998</v>
      </c>
      <c r="I52" s="53"/>
      <c r="J52" s="66"/>
      <c r="K52" s="66"/>
      <c r="L52" s="67"/>
      <c r="M52" s="68" t="e">
        <f>+'[1]RESU METRADO'!#REF!</f>
        <v>#REF!</v>
      </c>
      <c r="N52" s="69" t="e">
        <f t="shared" si="25"/>
        <v>#REF!</v>
      </c>
      <c r="O52" s="37"/>
      <c r="P52" s="37"/>
      <c r="Q52" s="37"/>
      <c r="R52" s="46" t="e">
        <f t="shared" si="26"/>
        <v>#REF!</v>
      </c>
      <c r="S52" s="46" t="e">
        <f t="shared" si="27"/>
        <v>#REF!</v>
      </c>
      <c r="T52" s="37"/>
      <c r="U52" s="37"/>
      <c r="V52" s="37"/>
      <c r="W52" s="37"/>
      <c r="X52" s="37"/>
      <c r="Y52" s="37"/>
      <c r="Z52" s="37"/>
    </row>
    <row r="53" spans="1:26" ht="13.5" customHeight="1" outlineLevel="2" x14ac:dyDescent="0.25">
      <c r="A53" s="7">
        <f>'[1]RESU METRADO'!B68</f>
        <v>8</v>
      </c>
      <c r="B53" s="7">
        <f>'[1]RESU METRADO'!C68</f>
        <v>1</v>
      </c>
      <c r="C53" s="10"/>
      <c r="D53" s="12" t="str">
        <f>'[1]RESU METRADO'!E68</f>
        <v>MUROS Y TABIQUES</v>
      </c>
      <c r="E53" s="5"/>
      <c r="F53" s="15"/>
      <c r="G53" s="15"/>
      <c r="H53" s="9">
        <f>SUM(H54:H56)</f>
        <v>196462.41999999998</v>
      </c>
      <c r="I53" s="53"/>
      <c r="J53" s="54"/>
      <c r="K53" s="54"/>
      <c r="L53" s="39"/>
      <c r="M53" s="55"/>
      <c r="N53" s="56"/>
      <c r="O53" s="38"/>
      <c r="P53" s="38"/>
      <c r="Q53" s="38"/>
      <c r="R53" s="57"/>
      <c r="S53" s="57"/>
      <c r="T53" s="38"/>
      <c r="U53" s="38"/>
      <c r="V53" s="38"/>
      <c r="W53" s="38"/>
      <c r="X53" s="38"/>
      <c r="Y53" s="38"/>
      <c r="Z53" s="38"/>
    </row>
    <row r="54" spans="1:26" ht="13.5" customHeight="1" outlineLevel="2" x14ac:dyDescent="0.25">
      <c r="A54" s="10">
        <f>'[1]RESU METRADO'!B69</f>
        <v>8</v>
      </c>
      <c r="B54" s="10">
        <f>'[1]RESU METRADO'!C69</f>
        <v>1</v>
      </c>
      <c r="C54" s="10">
        <f>'[1]RESU METRADO'!D69</f>
        <v>1</v>
      </c>
      <c r="D54" s="14" t="str">
        <f>'[1]RESU METRADO'!E69</f>
        <v xml:space="preserve">   SUMINISTRO BLOQUETA DE CONCRETO LISO ENTERO .14 X .19 X .39 M</v>
      </c>
      <c r="E54" s="11" t="str">
        <f>'[1]RESU METRADO'!F69</f>
        <v>und</v>
      </c>
      <c r="F54" s="8">
        <f>'[1]RESU METRADO'!G69</f>
        <v>22428</v>
      </c>
      <c r="G54" s="8">
        <v>3.9</v>
      </c>
      <c r="H54" s="8">
        <f t="shared" ref="H54:H56" si="28">ROUND(F54*G54,2)</f>
        <v>87469.2</v>
      </c>
      <c r="I54" s="53"/>
      <c r="J54" s="54"/>
      <c r="K54" s="54"/>
      <c r="L54" s="39"/>
      <c r="M54" s="55" t="e">
        <f>+'[1]RESU METRADO'!#REF!</f>
        <v>#REF!</v>
      </c>
      <c r="N54" s="56" t="e">
        <f t="shared" ref="N54:N59" si="29">+M54-F54</f>
        <v>#REF!</v>
      </c>
      <c r="O54" s="38"/>
      <c r="P54" s="38"/>
      <c r="Q54" s="38"/>
      <c r="R54" s="57" t="e">
        <f t="shared" ref="R54:R56" si="30">+ROUND(M54*G54,2)</f>
        <v>#REF!</v>
      </c>
      <c r="S54" s="57" t="e">
        <f t="shared" ref="S54:S59" si="31">+R54-H54</f>
        <v>#REF!</v>
      </c>
      <c r="T54" s="38"/>
      <c r="U54" s="38"/>
      <c r="V54" s="38"/>
      <c r="W54" s="38"/>
      <c r="X54" s="38"/>
      <c r="Y54" s="38"/>
      <c r="Z54" s="38"/>
    </row>
    <row r="55" spans="1:26" ht="13.5" customHeight="1" outlineLevel="2" x14ac:dyDescent="0.25">
      <c r="A55" s="10">
        <f>'[1]RESU METRADO'!B70</f>
        <v>8</v>
      </c>
      <c r="B55" s="10">
        <f>'[1]RESU METRADO'!C70</f>
        <v>1</v>
      </c>
      <c r="C55" s="10">
        <f>'[1]RESU METRADO'!D70</f>
        <v>2</v>
      </c>
      <c r="D55" s="14" t="str">
        <f>'[1]RESU METRADO'!E70</f>
        <v xml:space="preserve">   SUMINISTRO BLOQUETA DE CONCRETO LISO MEDIO .14 X .19 X .39 M</v>
      </c>
      <c r="E55" s="11" t="str">
        <f>'[1]RESU METRADO'!F70</f>
        <v>und</v>
      </c>
      <c r="F55" s="8">
        <f>'[1]RESU METRADO'!G70</f>
        <v>6300</v>
      </c>
      <c r="G55" s="8">
        <v>2.4</v>
      </c>
      <c r="H55" s="8">
        <f t="shared" si="28"/>
        <v>15120</v>
      </c>
      <c r="I55" s="53"/>
      <c r="J55" s="54"/>
      <c r="K55" s="54"/>
      <c r="L55" s="39"/>
      <c r="M55" s="55" t="e">
        <f>+'[1]RESU METRADO'!#REF!</f>
        <v>#REF!</v>
      </c>
      <c r="N55" s="56" t="e">
        <f t="shared" si="29"/>
        <v>#REF!</v>
      </c>
      <c r="O55" s="38"/>
      <c r="P55" s="38"/>
      <c r="Q55" s="38"/>
      <c r="R55" s="57" t="e">
        <f t="shared" si="30"/>
        <v>#REF!</v>
      </c>
      <c r="S55" s="57" t="e">
        <f t="shared" si="31"/>
        <v>#REF!</v>
      </c>
      <c r="T55" s="38"/>
      <c r="U55" s="38"/>
      <c r="V55" s="38"/>
      <c r="W55" s="38"/>
      <c r="X55" s="38"/>
      <c r="Y55" s="38"/>
      <c r="Z55" s="38"/>
    </row>
    <row r="56" spans="1:26" ht="13.5" customHeight="1" outlineLevel="2" x14ac:dyDescent="0.25">
      <c r="A56" s="10">
        <f>'[1]RESU METRADO'!B71</f>
        <v>8</v>
      </c>
      <c r="B56" s="10">
        <f>'[1]RESU METRADO'!C71</f>
        <v>1</v>
      </c>
      <c r="C56" s="10">
        <f>'[1]RESU METRADO'!D71</f>
        <v>3</v>
      </c>
      <c r="D56" s="14" t="str">
        <f>'[1]RESU METRADO'!E71</f>
        <v xml:space="preserve">   MURO CON BLOQUETA DE CONCRETO</v>
      </c>
      <c r="E56" s="11" t="str">
        <f>'[1]RESU METRADO'!F71</f>
        <v>m2</v>
      </c>
      <c r="F56" s="8">
        <f>'[1]RESU METRADO'!G71</f>
        <v>2106.67</v>
      </c>
      <c r="G56" s="8">
        <v>44.56</v>
      </c>
      <c r="H56" s="8">
        <f t="shared" si="28"/>
        <v>93873.22</v>
      </c>
      <c r="I56" s="53"/>
      <c r="J56" s="54"/>
      <c r="K56" s="54"/>
      <c r="L56" s="39"/>
      <c r="M56" s="55" t="e">
        <f>+'[1]RESU METRADO'!#REF!</f>
        <v>#REF!</v>
      </c>
      <c r="N56" s="56" t="e">
        <f t="shared" si="29"/>
        <v>#REF!</v>
      </c>
      <c r="O56" s="38"/>
      <c r="P56" s="38"/>
      <c r="Q56" s="38"/>
      <c r="R56" s="57" t="e">
        <f t="shared" si="30"/>
        <v>#REF!</v>
      </c>
      <c r="S56" s="57" t="e">
        <f t="shared" si="31"/>
        <v>#REF!</v>
      </c>
      <c r="T56" s="38"/>
      <c r="U56" s="38"/>
      <c r="V56" s="38"/>
      <c r="W56" s="38"/>
      <c r="X56" s="38"/>
      <c r="Y56" s="38"/>
      <c r="Z56" s="38"/>
    </row>
    <row r="57" spans="1:26" ht="13.5" customHeight="1" x14ac:dyDescent="0.25">
      <c r="A57" s="4">
        <v>9</v>
      </c>
      <c r="B57" s="4"/>
      <c r="C57" s="4"/>
      <c r="D57" s="4" t="str">
        <f>'[1]RESU METRADO'!E72</f>
        <v>REVOQUES ENLUCIDOS Y MOLDURAS</v>
      </c>
      <c r="E57" s="5"/>
      <c r="F57" s="15"/>
      <c r="G57" s="15"/>
      <c r="H57" s="6">
        <f>H58</f>
        <v>67732.84</v>
      </c>
      <c r="I57" s="53"/>
      <c r="J57" s="54"/>
      <c r="K57" s="54"/>
      <c r="L57" s="39"/>
      <c r="M57" s="55" t="e">
        <f>+'[1]RESU METRADO'!#REF!</f>
        <v>#REF!</v>
      </c>
      <c r="N57" s="51" t="e">
        <f t="shared" si="29"/>
        <v>#REF!</v>
      </c>
      <c r="O57" s="37"/>
      <c r="P57" s="37"/>
      <c r="Q57" s="37"/>
      <c r="R57" s="46" t="e">
        <f>+#REF!</f>
        <v>#REF!</v>
      </c>
      <c r="S57" s="46" t="e">
        <f t="shared" si="31"/>
        <v>#REF!</v>
      </c>
      <c r="T57" s="37"/>
      <c r="U57" s="37"/>
      <c r="V57" s="70">
        <f>G56*F56</f>
        <v>93873.215200000006</v>
      </c>
      <c r="W57" s="37"/>
      <c r="X57" s="37"/>
      <c r="Y57" s="37"/>
      <c r="Z57" s="37"/>
    </row>
    <row r="58" spans="1:26" ht="13.5" customHeight="1" outlineLevel="2" x14ac:dyDescent="0.25">
      <c r="A58" s="7">
        <f>'[1]RESU METRADO'!B73</f>
        <v>9</v>
      </c>
      <c r="B58" s="7">
        <f>'[1]RESU METRADO'!C73</f>
        <v>1</v>
      </c>
      <c r="C58" s="7">
        <f>'[1]RESU METRADO'!D73</f>
        <v>0</v>
      </c>
      <c r="D58" s="12" t="str">
        <f>'[1]RESU METRADO'!E73</f>
        <v>TARRAJEO VESTIDURAS Y DERRAMES</v>
      </c>
      <c r="E58" s="5"/>
      <c r="F58" s="16"/>
      <c r="G58" s="16"/>
      <c r="H58" s="9">
        <f>SUM(H59:H62)</f>
        <v>67732.84</v>
      </c>
      <c r="I58" s="53"/>
      <c r="J58" s="54"/>
      <c r="K58" s="54"/>
      <c r="L58" s="39"/>
      <c r="M58" s="55" t="e">
        <f>+'[1]RESU METRADO'!#REF!</f>
        <v>#REF!</v>
      </c>
      <c r="N58" s="56" t="e">
        <f t="shared" si="29"/>
        <v>#REF!</v>
      </c>
      <c r="O58" s="38">
        <f>+F58/50</f>
        <v>0</v>
      </c>
      <c r="P58" s="58"/>
      <c r="Q58" s="38"/>
      <c r="R58" s="57" t="e">
        <f t="shared" ref="R58:R59" si="32">+ROUND(M58*G58,2)</f>
        <v>#REF!</v>
      </c>
      <c r="S58" s="57" t="e">
        <f t="shared" si="31"/>
        <v>#REF!</v>
      </c>
      <c r="T58" s="38"/>
      <c r="U58" s="38"/>
      <c r="V58" s="38"/>
      <c r="W58" s="38"/>
      <c r="X58" s="38"/>
      <c r="Y58" s="38"/>
      <c r="Z58" s="38"/>
    </row>
    <row r="59" spans="1:26" ht="13.5" customHeight="1" outlineLevel="2" x14ac:dyDescent="0.25">
      <c r="A59" s="10">
        <f>'[1]RESU METRADO'!B74</f>
        <v>9</v>
      </c>
      <c r="B59" s="10">
        <f>'[1]RESU METRADO'!C74</f>
        <v>1</v>
      </c>
      <c r="C59" s="10">
        <f>'[1]RESU METRADO'!D74</f>
        <v>1</v>
      </c>
      <c r="D59" s="13" t="str">
        <f>'[1]RESU METRADO'!E74</f>
        <v>DERRAME EN  PUERTAS Y VENTANAS</v>
      </c>
      <c r="E59" s="11" t="str">
        <f>'[1]RESU METRADO'!F74</f>
        <v>m</v>
      </c>
      <c r="F59" s="8">
        <f>'[1]RESU METRADO'!G74</f>
        <v>870.24</v>
      </c>
      <c r="G59" s="8">
        <v>16.59</v>
      </c>
      <c r="H59" s="8">
        <f t="shared" ref="H59:H62" si="33">ROUND(F59*G59,2)</f>
        <v>14437.28</v>
      </c>
      <c r="I59" s="53"/>
      <c r="J59" s="54"/>
      <c r="K59" s="54"/>
      <c r="L59" s="39"/>
      <c r="M59" s="55" t="e">
        <f>+'[1]RESU METRADO'!#REF!</f>
        <v>#REF!</v>
      </c>
      <c r="N59" s="56" t="e">
        <f t="shared" si="29"/>
        <v>#REF!</v>
      </c>
      <c r="O59" s="38" t="e">
        <f>+#REF!-#REF!</f>
        <v>#REF!</v>
      </c>
      <c r="P59" s="38"/>
      <c r="Q59" s="38"/>
      <c r="R59" s="57" t="e">
        <f t="shared" si="32"/>
        <v>#REF!</v>
      </c>
      <c r="S59" s="57" t="e">
        <f t="shared" si="31"/>
        <v>#REF!</v>
      </c>
      <c r="T59" s="38"/>
      <c r="U59" s="38"/>
      <c r="V59" s="38"/>
      <c r="W59" s="38"/>
      <c r="X59" s="38"/>
      <c r="Y59" s="38"/>
      <c r="Z59" s="38"/>
    </row>
    <row r="60" spans="1:26" ht="13.5" customHeight="1" outlineLevel="2" x14ac:dyDescent="0.25">
      <c r="A60" s="10">
        <f>'[1]RESU METRADO'!B75</f>
        <v>9</v>
      </c>
      <c r="B60" s="10">
        <f>'[1]RESU METRADO'!C75</f>
        <v>1</v>
      </c>
      <c r="C60" s="10">
        <f>'[1]RESU METRADO'!D75</f>
        <v>2</v>
      </c>
      <c r="D60" s="13" t="str">
        <f>'[1]RESU METRADO'!E75</f>
        <v>CENEFAS EN  VENTANAS</v>
      </c>
      <c r="E60" s="11" t="str">
        <f>'[1]RESU METRADO'!F75</f>
        <v>m</v>
      </c>
      <c r="F60" s="8">
        <f>'[1]RESU METRADO'!G75</f>
        <v>1587.6</v>
      </c>
      <c r="G60" s="8">
        <v>16.12</v>
      </c>
      <c r="H60" s="8">
        <f t="shared" si="33"/>
        <v>25592.11</v>
      </c>
      <c r="I60" s="53"/>
      <c r="J60" s="54"/>
      <c r="K60" s="54"/>
      <c r="L60" s="39"/>
      <c r="M60" s="55"/>
      <c r="N60" s="56"/>
      <c r="O60" s="38"/>
      <c r="P60" s="38"/>
      <c r="Q60" s="38"/>
      <c r="R60" s="57"/>
      <c r="S60" s="57"/>
      <c r="T60" s="38"/>
      <c r="U60" s="38"/>
      <c r="V60" s="38"/>
      <c r="W60" s="38"/>
      <c r="X60" s="38"/>
      <c r="Y60" s="38"/>
      <c r="Z60" s="38"/>
    </row>
    <row r="61" spans="1:26" ht="13.5" customHeight="1" outlineLevel="2" x14ac:dyDescent="0.25">
      <c r="A61" s="10">
        <f>'[1]RESU METRADO'!B76</f>
        <v>9</v>
      </c>
      <c r="B61" s="10">
        <f>'[1]RESU METRADO'!C76</f>
        <v>1</v>
      </c>
      <c r="C61" s="10">
        <f>'[1]RESU METRADO'!D76</f>
        <v>3</v>
      </c>
      <c r="D61" s="13" t="str">
        <f>'[1]RESU METRADO'!E76</f>
        <v>TARRAJEO DE VIGAS Y DINTELES INTERNO Y EXTERNO</v>
      </c>
      <c r="E61" s="11" t="str">
        <f>'[1]RESU METRADO'!F76</f>
        <v>m2</v>
      </c>
      <c r="F61" s="8">
        <f>'[1]RESU METRADO'!G76</f>
        <v>715.24</v>
      </c>
      <c r="G61" s="8">
        <v>24.41</v>
      </c>
      <c r="H61" s="8">
        <f t="shared" si="33"/>
        <v>17459.009999999998</v>
      </c>
      <c r="I61" s="53"/>
      <c r="J61" s="54"/>
      <c r="K61" s="54"/>
      <c r="L61" s="39"/>
      <c r="M61" s="55"/>
      <c r="N61" s="56"/>
      <c r="O61" s="38"/>
      <c r="P61" s="38"/>
      <c r="Q61" s="38"/>
      <c r="R61" s="57"/>
      <c r="S61" s="57"/>
      <c r="T61" s="38"/>
      <c r="U61" s="38"/>
      <c r="V61" s="38"/>
      <c r="W61" s="38"/>
      <c r="X61" s="38"/>
      <c r="Y61" s="38"/>
      <c r="Z61" s="38"/>
    </row>
    <row r="62" spans="1:26" ht="13.5" customHeight="1" outlineLevel="2" x14ac:dyDescent="0.25">
      <c r="A62" s="10">
        <f>'[1]RESU METRADO'!B77</f>
        <v>9</v>
      </c>
      <c r="B62" s="10">
        <f>'[1]RESU METRADO'!C77</f>
        <v>1</v>
      </c>
      <c r="C62" s="10">
        <f>'[1]RESU METRADO'!D77</f>
        <v>4</v>
      </c>
      <c r="D62" s="13" t="str">
        <f>'[1]RESU METRADO'!E77</f>
        <v>TARRAJEO DE COLUMNAS</v>
      </c>
      <c r="E62" s="11" t="str">
        <f>'[1]RESU METRADO'!F77</f>
        <v>m2</v>
      </c>
      <c r="F62" s="8">
        <f>'[1]RESU METRADO'!G77</f>
        <v>466.08</v>
      </c>
      <c r="G62" s="8">
        <v>21.98</v>
      </c>
      <c r="H62" s="8">
        <f t="shared" si="33"/>
        <v>10244.44</v>
      </c>
      <c r="I62" s="53"/>
      <c r="J62" s="54"/>
      <c r="K62" s="54"/>
      <c r="L62" s="39"/>
      <c r="M62" s="55">
        <f>+'[1]RESU METRADO'!G78</f>
        <v>0</v>
      </c>
      <c r="N62" s="56">
        <f t="shared" ref="N62:N66" si="34">+M62-F62</f>
        <v>-466.08</v>
      </c>
      <c r="O62" s="38"/>
      <c r="P62" s="38"/>
      <c r="Q62" s="38"/>
      <c r="R62" s="57">
        <f t="shared" ref="R62:R66" si="35">+ROUND(M62*G62,2)</f>
        <v>0</v>
      </c>
      <c r="S62" s="57">
        <f t="shared" ref="S62:S66" si="36">+R62-H62</f>
        <v>-10244.44</v>
      </c>
      <c r="T62" s="38"/>
      <c r="U62" s="38"/>
      <c r="V62" s="38"/>
      <c r="W62" s="38"/>
      <c r="X62" s="38"/>
      <c r="Y62" s="38"/>
      <c r="Z62" s="38"/>
    </row>
    <row r="63" spans="1:26" ht="13.5" customHeight="1" outlineLevel="2" x14ac:dyDescent="0.25">
      <c r="A63" s="4">
        <v>10</v>
      </c>
      <c r="B63" s="17"/>
      <c r="C63" s="17"/>
      <c r="D63" s="4" t="str">
        <f>'[1]RESU METRADO'!E78</f>
        <v>PISOS Y PAVIMENTOS</v>
      </c>
      <c r="E63" s="5"/>
      <c r="F63" s="15"/>
      <c r="G63" s="15"/>
      <c r="H63" s="6">
        <f>H64+H67</f>
        <v>45985.19</v>
      </c>
      <c r="I63" s="53"/>
      <c r="J63" s="54"/>
      <c r="K63" s="54"/>
      <c r="L63" s="39">
        <v>7</v>
      </c>
      <c r="M63" s="55" t="e">
        <f>+'[1]RESU METRADO'!#REF!</f>
        <v>#REF!</v>
      </c>
      <c r="N63" s="56" t="e">
        <f t="shared" si="34"/>
        <v>#REF!</v>
      </c>
      <c r="O63" s="38"/>
      <c r="P63" s="38"/>
      <c r="Q63" s="38"/>
      <c r="R63" s="57" t="e">
        <f t="shared" si="35"/>
        <v>#REF!</v>
      </c>
      <c r="S63" s="57" t="e">
        <f t="shared" si="36"/>
        <v>#REF!</v>
      </c>
      <c r="T63" s="38"/>
      <c r="U63" s="38"/>
      <c r="V63" s="38"/>
      <c r="W63" s="38"/>
      <c r="X63" s="38"/>
      <c r="Y63" s="38"/>
      <c r="Z63" s="38"/>
    </row>
    <row r="64" spans="1:26" ht="13.5" customHeight="1" outlineLevel="2" x14ac:dyDescent="0.25">
      <c r="A64" s="7">
        <v>10</v>
      </c>
      <c r="B64" s="7">
        <f>'[1]RESU METRADO'!C79</f>
        <v>1</v>
      </c>
      <c r="C64" s="10"/>
      <c r="D64" s="7" t="str">
        <f>'[1]RESU METRADO'!E79</f>
        <v xml:space="preserve">   PISOS</v>
      </c>
      <c r="E64" s="5"/>
      <c r="F64" s="16"/>
      <c r="G64" s="16"/>
      <c r="H64" s="9">
        <f>SUM(H65:H66)</f>
        <v>35950.43</v>
      </c>
      <c r="I64" s="53"/>
      <c r="J64" s="54"/>
      <c r="K64" s="54"/>
      <c r="L64" s="39"/>
      <c r="M64" s="55" t="e">
        <f>+'[1]RESU METRADO'!#REF!</f>
        <v>#REF!</v>
      </c>
      <c r="N64" s="56" t="e">
        <f t="shared" si="34"/>
        <v>#REF!</v>
      </c>
      <c r="O64" s="38"/>
      <c r="P64" s="38"/>
      <c r="Q64" s="38"/>
      <c r="R64" s="57" t="e">
        <f t="shared" si="35"/>
        <v>#REF!</v>
      </c>
      <c r="S64" s="57" t="e">
        <f t="shared" si="36"/>
        <v>#REF!</v>
      </c>
      <c r="T64" s="38"/>
      <c r="U64" s="38"/>
      <c r="V64" s="38"/>
      <c r="W64" s="38"/>
      <c r="X64" s="38"/>
      <c r="Y64" s="38"/>
      <c r="Z64" s="38"/>
    </row>
    <row r="65" spans="1:26" ht="13.5" customHeight="1" outlineLevel="2" x14ac:dyDescent="0.25">
      <c r="A65" s="10">
        <v>10</v>
      </c>
      <c r="B65" s="10">
        <v>1</v>
      </c>
      <c r="C65" s="10">
        <v>1</v>
      </c>
      <c r="D65" s="10" t="str">
        <f>+'[1]RESU METRADO'!E80</f>
        <v xml:space="preserve">      PISO DE CEMENTO SEMIPULIDO e=2" inc/bruñado</v>
      </c>
      <c r="E65" s="11" t="str">
        <f>+'[1]RESU METRADO'!F83</f>
        <v>m2</v>
      </c>
      <c r="F65" s="8">
        <f>'[1]RESU METRADO'!G80</f>
        <v>1125.18</v>
      </c>
      <c r="G65" s="8">
        <v>31.33</v>
      </c>
      <c r="H65" s="8">
        <f t="shared" ref="H65:H66" si="37">ROUND(F65*G65,2)</f>
        <v>35251.89</v>
      </c>
      <c r="I65" s="53"/>
      <c r="J65" s="54"/>
      <c r="K65" s="54"/>
      <c r="L65" s="39"/>
      <c r="M65" s="55" t="e">
        <f>+'[1]RESU METRADO'!#REF!</f>
        <v>#REF!</v>
      </c>
      <c r="N65" s="56" t="e">
        <f t="shared" si="34"/>
        <v>#REF!</v>
      </c>
      <c r="O65" s="38"/>
      <c r="P65" s="38"/>
      <c r="Q65" s="38"/>
      <c r="R65" s="57" t="e">
        <f t="shared" si="35"/>
        <v>#REF!</v>
      </c>
      <c r="S65" s="57" t="e">
        <f t="shared" si="36"/>
        <v>#REF!</v>
      </c>
      <c r="T65" s="38"/>
      <c r="U65" s="38"/>
      <c r="V65" s="38"/>
      <c r="W65" s="38"/>
      <c r="X65" s="38"/>
      <c r="Y65" s="38"/>
      <c r="Z65" s="38"/>
    </row>
    <row r="66" spans="1:26" ht="13.5" customHeight="1" outlineLevel="2" x14ac:dyDescent="0.25">
      <c r="A66" s="10">
        <v>10</v>
      </c>
      <c r="B66" s="10">
        <v>1</v>
      </c>
      <c r="C66" s="10">
        <v>1</v>
      </c>
      <c r="D66" s="10" t="str">
        <f>+'[1]RESU METRADO'!E81</f>
        <v xml:space="preserve">      JUNTAS ASFALTICAS DE 1 1/2" X 4"</v>
      </c>
      <c r="E66" s="11" t="str">
        <f>+'[1]RESU METRADO'!F81</f>
        <v>m</v>
      </c>
      <c r="F66" s="8">
        <f>'[1]RESU METRADO'!G81</f>
        <v>113.4</v>
      </c>
      <c r="G66" s="8">
        <v>6.16</v>
      </c>
      <c r="H66" s="8">
        <f t="shared" si="37"/>
        <v>698.54</v>
      </c>
      <c r="I66" s="53"/>
      <c r="J66" s="54"/>
      <c r="K66" s="54"/>
      <c r="L66" s="39"/>
      <c r="M66" s="55" t="e">
        <f>+'[1]RESU METRADO'!#REF!</f>
        <v>#REF!</v>
      </c>
      <c r="N66" s="56" t="e">
        <f t="shared" si="34"/>
        <v>#REF!</v>
      </c>
      <c r="O66" s="38"/>
      <c r="P66" s="38"/>
      <c r="Q66" s="38"/>
      <c r="R66" s="57" t="e">
        <f t="shared" si="35"/>
        <v>#REF!</v>
      </c>
      <c r="S66" s="57" t="e">
        <f t="shared" si="36"/>
        <v>#REF!</v>
      </c>
      <c r="T66" s="38"/>
      <c r="U66" s="38"/>
      <c r="V66" s="38"/>
      <c r="W66" s="38"/>
      <c r="X66" s="38"/>
      <c r="Y66" s="38"/>
      <c r="Z66" s="38"/>
    </row>
    <row r="67" spans="1:26" ht="13.5" customHeight="1" outlineLevel="2" x14ac:dyDescent="0.25">
      <c r="A67" s="7">
        <v>10</v>
      </c>
      <c r="B67" s="7">
        <v>2</v>
      </c>
      <c r="C67" s="10"/>
      <c r="D67" s="7" t="str">
        <f>'[1]RESU METRADO'!E82</f>
        <v xml:space="preserve">   VEREDAS</v>
      </c>
      <c r="E67" s="5"/>
      <c r="F67" s="16"/>
      <c r="G67" s="16"/>
      <c r="H67" s="9">
        <f>SUM(H68:H70)</f>
        <v>10034.76</v>
      </c>
      <c r="I67" s="53"/>
      <c r="J67" s="54"/>
      <c r="K67" s="54"/>
      <c r="L67" s="39"/>
      <c r="M67" s="55"/>
      <c r="N67" s="56"/>
      <c r="O67" s="38"/>
      <c r="P67" s="38"/>
      <c r="Q67" s="38"/>
      <c r="R67" s="57"/>
      <c r="S67" s="57"/>
      <c r="T67" s="38"/>
      <c r="U67" s="38"/>
      <c r="V67" s="38"/>
      <c r="W67" s="38"/>
      <c r="X67" s="38"/>
      <c r="Y67" s="38"/>
      <c r="Z67" s="38"/>
    </row>
    <row r="68" spans="1:26" ht="13.5" customHeight="1" outlineLevel="2" x14ac:dyDescent="0.25">
      <c r="A68" s="10">
        <v>10</v>
      </c>
      <c r="B68" s="10">
        <v>2</v>
      </c>
      <c r="C68" s="10">
        <v>1</v>
      </c>
      <c r="D68" s="10" t="str">
        <f>'[1]RESU METRADO'!E83</f>
        <v xml:space="preserve">      NIVELACION RELLENO Y APISONADO e=4" C/MAT. PROP- VEREDA (APORTE)</v>
      </c>
      <c r="E68" s="11" t="str">
        <f>'[1]RESU METRADO'!F83</f>
        <v>m2</v>
      </c>
      <c r="F68" s="8">
        <f>'[1]RESU METRADO'!G83</f>
        <v>119.7</v>
      </c>
      <c r="G68" s="8">
        <v>14.16</v>
      </c>
      <c r="H68" s="8">
        <f t="shared" ref="H68:H70" si="38">ROUND(F68*G68,2)</f>
        <v>1694.95</v>
      </c>
      <c r="I68" s="53"/>
      <c r="J68" s="54"/>
      <c r="K68" s="54"/>
      <c r="L68" s="39"/>
      <c r="M68" s="55"/>
      <c r="N68" s="56"/>
      <c r="O68" s="38"/>
      <c r="P68" s="38"/>
      <c r="Q68" s="38"/>
      <c r="R68" s="57"/>
      <c r="S68" s="57"/>
      <c r="T68" s="38"/>
      <c r="U68" s="38"/>
      <c r="V68" s="38"/>
      <c r="W68" s="60">
        <f>+H68</f>
        <v>1694.95</v>
      </c>
      <c r="X68" s="38"/>
      <c r="Y68" s="38"/>
      <c r="Z68" s="38"/>
    </row>
    <row r="69" spans="1:26" ht="13.5" customHeight="1" outlineLevel="2" x14ac:dyDescent="0.25">
      <c r="A69" s="10">
        <v>10</v>
      </c>
      <c r="B69" s="10">
        <v>2</v>
      </c>
      <c r="C69" s="10">
        <v>2</v>
      </c>
      <c r="D69" s="10" t="str">
        <f>'[1]RESU METRADO'!E84</f>
        <v xml:space="preserve">      VEREDA EXTERIOR DE CONCRETO e= 4" ACABADO SEMIPULIDO BRUÑA INC/DADO</v>
      </c>
      <c r="E69" s="11" t="str">
        <f>'[1]RESU METRADO'!F84</f>
        <v>m2</v>
      </c>
      <c r="F69" s="8">
        <f>'[1]RESU METRADO'!G84</f>
        <v>138.18</v>
      </c>
      <c r="G69" s="8">
        <v>50.27</v>
      </c>
      <c r="H69" s="8">
        <f t="shared" si="38"/>
        <v>6946.31</v>
      </c>
      <c r="I69" s="53"/>
      <c r="J69" s="54"/>
      <c r="K69" s="54"/>
      <c r="L69" s="39"/>
      <c r="M69" s="55"/>
      <c r="N69" s="56"/>
      <c r="O69" s="38"/>
      <c r="P69" s="38"/>
      <c r="Q69" s="38"/>
      <c r="R69" s="57"/>
      <c r="S69" s="57"/>
      <c r="T69" s="38"/>
      <c r="U69" s="38"/>
      <c r="V69" s="38"/>
      <c r="W69" s="38"/>
      <c r="X69" s="38"/>
      <c r="Y69" s="38"/>
      <c r="Z69" s="38"/>
    </row>
    <row r="70" spans="1:26" ht="13.5" customHeight="1" outlineLevel="1" x14ac:dyDescent="0.25">
      <c r="A70" s="10">
        <f>'[1]RESU METRADO'!B83</f>
        <v>10</v>
      </c>
      <c r="B70" s="10">
        <f>'[1]RESU METRADO'!C83</f>
        <v>2</v>
      </c>
      <c r="C70" s="10">
        <v>3</v>
      </c>
      <c r="D70" s="10" t="str">
        <f>'[1]RESU METRADO'!E85</f>
        <v xml:space="preserve">      ENCOFRADO Y DESENCOFRADO DE VEREDAS</v>
      </c>
      <c r="E70" s="11" t="str">
        <f>'[1]RESU METRADO'!F85</f>
        <v>m2</v>
      </c>
      <c r="F70" s="8">
        <f>'[1]RESU METRADO'!G85</f>
        <v>42.42</v>
      </c>
      <c r="G70" s="8">
        <v>32.85</v>
      </c>
      <c r="H70" s="8">
        <f t="shared" si="38"/>
        <v>1393.5</v>
      </c>
      <c r="I70" s="53"/>
      <c r="J70" s="54"/>
      <c r="K70" s="54"/>
      <c r="L70" s="39"/>
      <c r="M70" s="55">
        <f>+'[1]RESU METRADO'!G84</f>
        <v>138.18</v>
      </c>
      <c r="N70" s="51">
        <f t="shared" ref="N70:N73" si="39">+M70-F70</f>
        <v>95.76</v>
      </c>
      <c r="O70" s="47"/>
      <c r="P70" s="47"/>
      <c r="Q70" s="47"/>
      <c r="R70" s="52" t="e">
        <f>+SUM(R71:R75)</f>
        <v>#REF!</v>
      </c>
      <c r="S70" s="52" t="e">
        <f t="shared" ref="S70:S73" si="40">+R70-H70</f>
        <v>#REF!</v>
      </c>
      <c r="T70" s="47"/>
      <c r="U70" s="47"/>
      <c r="V70" s="47"/>
      <c r="W70" s="47"/>
      <c r="X70" s="47"/>
      <c r="Y70" s="47"/>
      <c r="Z70" s="47"/>
    </row>
    <row r="71" spans="1:26" ht="13.5" customHeight="1" outlineLevel="2" x14ac:dyDescent="0.25">
      <c r="A71" s="4">
        <v>11</v>
      </c>
      <c r="B71" s="10"/>
      <c r="C71" s="10"/>
      <c r="D71" s="4" t="str">
        <f>'[1]RESU METRADO'!E86</f>
        <v>ZOCALOS Y CONTRAZOCALOS</v>
      </c>
      <c r="E71" s="5"/>
      <c r="F71" s="15"/>
      <c r="G71" s="15"/>
      <c r="H71" s="6">
        <f>H72</f>
        <v>27403.420000000002</v>
      </c>
      <c r="I71" s="53"/>
      <c r="J71" s="54"/>
      <c r="K71" s="54"/>
      <c r="L71" s="39"/>
      <c r="M71" s="55" t="e">
        <f>+'[1]RESU METRADO'!#REF!</f>
        <v>#REF!</v>
      </c>
      <c r="N71" s="56" t="e">
        <f t="shared" si="39"/>
        <v>#REF!</v>
      </c>
      <c r="O71" s="38"/>
      <c r="P71" s="38"/>
      <c r="Q71" s="38"/>
      <c r="R71" s="57" t="e">
        <f t="shared" ref="R71:R73" si="41">+ROUND(M71*G71,2)</f>
        <v>#REF!</v>
      </c>
      <c r="S71" s="57" t="e">
        <f t="shared" si="40"/>
        <v>#REF!</v>
      </c>
      <c r="T71" s="38"/>
      <c r="U71" s="38"/>
      <c r="V71" s="38"/>
      <c r="W71" s="38"/>
      <c r="X71" s="38"/>
      <c r="Y71" s="38"/>
      <c r="Z71" s="38"/>
    </row>
    <row r="72" spans="1:26" ht="13.5" customHeight="1" outlineLevel="2" x14ac:dyDescent="0.25">
      <c r="A72" s="7">
        <v>11</v>
      </c>
      <c r="B72" s="7">
        <v>1</v>
      </c>
      <c r="C72" s="7"/>
      <c r="D72" s="12" t="str">
        <f>'[1]RESU METRADO'!E87</f>
        <v>ZOCALOS</v>
      </c>
      <c r="E72" s="5"/>
      <c r="F72" s="16"/>
      <c r="G72" s="16"/>
      <c r="H72" s="9">
        <f>SUM(H73:H74)</f>
        <v>27403.420000000002</v>
      </c>
      <c r="I72" s="53"/>
      <c r="J72" s="54"/>
      <c r="K72" s="54"/>
      <c r="L72" s="39"/>
      <c r="M72" s="55" t="e">
        <f>+'[1]RESU METRADO'!#REF!</f>
        <v>#REF!</v>
      </c>
      <c r="N72" s="56" t="e">
        <f t="shared" si="39"/>
        <v>#REF!</v>
      </c>
      <c r="O72" s="38"/>
      <c r="P72" s="38"/>
      <c r="Q72" s="38"/>
      <c r="R72" s="57" t="e">
        <f t="shared" si="41"/>
        <v>#REF!</v>
      </c>
      <c r="S72" s="57" t="e">
        <f t="shared" si="40"/>
        <v>#REF!</v>
      </c>
      <c r="T72" s="38"/>
      <c r="U72" s="38"/>
      <c r="V72" s="38"/>
      <c r="W72" s="38"/>
      <c r="X72" s="38"/>
      <c r="Y72" s="38"/>
      <c r="Z72" s="38"/>
    </row>
    <row r="73" spans="1:26" ht="13.5" customHeight="1" outlineLevel="2" x14ac:dyDescent="0.25">
      <c r="A73" s="10">
        <v>11</v>
      </c>
      <c r="B73" s="10">
        <v>1</v>
      </c>
      <c r="C73" s="10">
        <v>1</v>
      </c>
      <c r="D73" s="13" t="str">
        <f>'[1]RESU METRADO'!E88</f>
        <v>ZOCALO DE CEMENTO SOBRE MURO EXTERIOR H=0.60 CM INC/BRUÑAS</v>
      </c>
      <c r="E73" s="11" t="str">
        <f>'[1]RESU METRADO'!F88</f>
        <v>m2</v>
      </c>
      <c r="F73" s="8">
        <f>'[1]RESU METRADO'!G88</f>
        <v>542.80999999999995</v>
      </c>
      <c r="G73" s="8">
        <v>31.68</v>
      </c>
      <c r="H73" s="8">
        <f t="shared" ref="H73:H74" si="42">ROUND(F73*G73,2)</f>
        <v>17196.22</v>
      </c>
      <c r="I73" s="53"/>
      <c r="J73" s="54"/>
      <c r="K73" s="54"/>
      <c r="L73" s="39"/>
      <c r="M73" s="55">
        <f>+'[1]RESU METRADO'!G85</f>
        <v>42.42</v>
      </c>
      <c r="N73" s="56">
        <f t="shared" si="39"/>
        <v>-500.38999999999993</v>
      </c>
      <c r="O73" s="38"/>
      <c r="P73" s="38"/>
      <c r="Q73" s="38"/>
      <c r="R73" s="57">
        <f t="shared" si="41"/>
        <v>1343.87</v>
      </c>
      <c r="S73" s="57">
        <f t="shared" si="40"/>
        <v>-15852.350000000002</v>
      </c>
      <c r="T73" s="38"/>
      <c r="U73" s="38"/>
      <c r="V73" s="38"/>
      <c r="W73" s="38"/>
      <c r="X73" s="38"/>
      <c r="Y73" s="38"/>
      <c r="Z73" s="38"/>
    </row>
    <row r="74" spans="1:26" ht="13.5" customHeight="1" outlineLevel="2" x14ac:dyDescent="0.25">
      <c r="A74" s="10">
        <v>11</v>
      </c>
      <c r="B74" s="10">
        <v>1</v>
      </c>
      <c r="C74" s="10">
        <v>1</v>
      </c>
      <c r="D74" s="13" t="str">
        <f>'[1]RESU METRADO'!E89</f>
        <v>CONTRAZOCALO DE CEMENTO PULIDO H=0.265 CM INC/BRUÑAS</v>
      </c>
      <c r="E74" s="11" t="str">
        <f>'[1]RESU METRADO'!F89</f>
        <v>m2</v>
      </c>
      <c r="F74" s="8">
        <f>'[1]RESU METRADO'!G89</f>
        <v>336.76</v>
      </c>
      <c r="G74" s="8">
        <v>30.31</v>
      </c>
      <c r="H74" s="8">
        <f t="shared" si="42"/>
        <v>10207.200000000001</v>
      </c>
      <c r="I74" s="53"/>
      <c r="J74" s="54"/>
      <c r="K74" s="54"/>
      <c r="L74" s="39"/>
      <c r="M74" s="55"/>
      <c r="N74" s="56"/>
      <c r="O74" s="38"/>
      <c r="P74" s="38"/>
      <c r="Q74" s="38"/>
      <c r="R74" s="57"/>
      <c r="S74" s="57"/>
      <c r="T74" s="38"/>
      <c r="U74" s="38"/>
      <c r="V74" s="38"/>
      <c r="W74" s="38"/>
      <c r="X74" s="38"/>
      <c r="Y74" s="38"/>
      <c r="Z74" s="38"/>
    </row>
    <row r="75" spans="1:26" ht="13.5" customHeight="1" outlineLevel="2" x14ac:dyDescent="0.25">
      <c r="A75" s="4">
        <v>12</v>
      </c>
      <c r="B75" s="18"/>
      <c r="C75" s="10"/>
      <c r="D75" s="4" t="str">
        <f>'[1]RESU METRADO'!E90</f>
        <v>PUERTAS Y VENTANAS</v>
      </c>
      <c r="E75" s="5"/>
      <c r="F75" s="15"/>
      <c r="G75" s="15"/>
      <c r="H75" s="6">
        <f>H76+H79</f>
        <v>167397.29999999999</v>
      </c>
      <c r="I75" s="53"/>
      <c r="J75" s="54"/>
      <c r="K75" s="54"/>
      <c r="L75" s="39"/>
      <c r="M75" s="55" t="e">
        <f>+'[1]RESU METRADO'!#REF!</f>
        <v>#REF!</v>
      </c>
      <c r="N75" s="56" t="e">
        <f t="shared" ref="N75:N80" si="43">+M75-F75</f>
        <v>#REF!</v>
      </c>
      <c r="O75" s="38"/>
      <c r="P75" s="38"/>
      <c r="Q75" s="38"/>
      <c r="R75" s="57" t="e">
        <f>+ROUND(M75*G75,2)</f>
        <v>#REF!</v>
      </c>
      <c r="S75" s="57" t="e">
        <f t="shared" ref="S75:S82" si="44">+R75-H75</f>
        <v>#REF!</v>
      </c>
      <c r="T75" s="38"/>
      <c r="U75" s="38"/>
      <c r="V75" s="38"/>
      <c r="W75" s="38"/>
      <c r="X75" s="38"/>
      <c r="Y75" s="38"/>
      <c r="Z75" s="38"/>
    </row>
    <row r="76" spans="1:26" ht="13.5" customHeight="1" x14ac:dyDescent="0.25">
      <c r="A76" s="7">
        <v>12</v>
      </c>
      <c r="B76" s="7">
        <v>1</v>
      </c>
      <c r="C76" s="7"/>
      <c r="D76" s="7" t="str">
        <f>'[1]RESU METRADO'!E91</f>
        <v xml:space="preserve">   PUERTA</v>
      </c>
      <c r="E76" s="5"/>
      <c r="F76" s="16"/>
      <c r="G76" s="16"/>
      <c r="H76" s="9">
        <f>SUM(H77:H78)</f>
        <v>100991.1</v>
      </c>
      <c r="I76" s="53"/>
      <c r="J76" s="54"/>
      <c r="K76" s="54"/>
      <c r="L76" s="39"/>
      <c r="M76" s="55">
        <f>+'[1]RESU METRADO'!G86</f>
        <v>0</v>
      </c>
      <c r="N76" s="51">
        <f t="shared" si="43"/>
        <v>0</v>
      </c>
      <c r="O76" s="37" t="s">
        <v>14</v>
      </c>
      <c r="P76" s="37"/>
      <c r="Q76" s="37"/>
      <c r="R76" s="46" t="e">
        <f>+R77+#REF!</f>
        <v>#REF!</v>
      </c>
      <c r="S76" s="46" t="e">
        <f t="shared" si="44"/>
        <v>#REF!</v>
      </c>
      <c r="T76" s="37"/>
      <c r="U76" s="37"/>
      <c r="V76" s="37"/>
      <c r="W76" s="37"/>
      <c r="X76" s="37"/>
      <c r="Y76" s="37"/>
      <c r="Z76" s="37"/>
    </row>
    <row r="77" spans="1:26" ht="13.5" customHeight="1" outlineLevel="1" x14ac:dyDescent="0.25">
      <c r="A77" s="10">
        <v>12</v>
      </c>
      <c r="B77" s="10">
        <v>1</v>
      </c>
      <c r="C77" s="10">
        <v>1</v>
      </c>
      <c r="D77" s="10" t="str">
        <f>'[1]RESU METRADO'!E92</f>
        <v xml:space="preserve">      PUERTA DE MADERA DE TABLERO REBAJADO 2.285x 0.985 PANEL MADERA MACHIHEMBRADA</v>
      </c>
      <c r="E77" s="11" t="str">
        <f>'[1]RESU METRADO'!F92</f>
        <v>und</v>
      </c>
      <c r="F77" s="8">
        <f>'[1]RESU METRADO'!G92</f>
        <v>42</v>
      </c>
      <c r="G77" s="8">
        <v>1238.9100000000001</v>
      </c>
      <c r="H77" s="8">
        <f t="shared" ref="H77:H78" si="45">ROUND(F77*G77,2)</f>
        <v>52034.22</v>
      </c>
      <c r="I77" s="53"/>
      <c r="J77" s="54"/>
      <c r="K77" s="54"/>
      <c r="L77" s="39"/>
      <c r="M77" s="55" t="e">
        <f>+'[1]RESU METRADO'!#REF!</f>
        <v>#REF!</v>
      </c>
      <c r="N77" s="51" t="e">
        <f t="shared" si="43"/>
        <v>#REF!</v>
      </c>
      <c r="O77" s="47"/>
      <c r="P77" s="47"/>
      <c r="Q77" s="47"/>
      <c r="R77" s="52" t="e">
        <f>+SUM(R78)</f>
        <v>#REF!</v>
      </c>
      <c r="S77" s="52" t="e">
        <f t="shared" si="44"/>
        <v>#REF!</v>
      </c>
      <c r="T77" s="47"/>
      <c r="U77" s="47"/>
      <c r="V77" s="47"/>
      <c r="W77" s="47"/>
      <c r="X77" s="47"/>
      <c r="Y77" s="47"/>
      <c r="Z77" s="47"/>
    </row>
    <row r="78" spans="1:26" ht="13.5" customHeight="1" outlineLevel="2" x14ac:dyDescent="0.25">
      <c r="A78" s="10">
        <v>12</v>
      </c>
      <c r="B78" s="10">
        <v>1</v>
      </c>
      <c r="C78" s="10">
        <v>2</v>
      </c>
      <c r="D78" s="10" t="str">
        <f>'[1]RESU METRADO'!E93</f>
        <v xml:space="preserve">      PUERTA CONTRAPLACADA 2.285 X 0.83 TRIPLAY 4mm</v>
      </c>
      <c r="E78" s="11" t="str">
        <f>'[1]RESU METRADO'!F93</f>
        <v>und</v>
      </c>
      <c r="F78" s="8">
        <f>'[1]RESU METRADO'!G93</f>
        <v>84</v>
      </c>
      <c r="G78" s="8">
        <v>582.82000000000005</v>
      </c>
      <c r="H78" s="8">
        <f t="shared" si="45"/>
        <v>48956.88</v>
      </c>
      <c r="I78" s="53"/>
      <c r="J78" s="54"/>
      <c r="K78" s="54"/>
      <c r="L78" s="39"/>
      <c r="M78" s="55" t="e">
        <f>+'[1]RESU METRADO'!#REF!</f>
        <v>#REF!</v>
      </c>
      <c r="N78" s="56" t="e">
        <f t="shared" si="43"/>
        <v>#REF!</v>
      </c>
      <c r="O78" s="38"/>
      <c r="P78" s="38"/>
      <c r="Q78" s="38"/>
      <c r="R78" s="57" t="e">
        <f>+ROUND(M78*G78,2)</f>
        <v>#REF!</v>
      </c>
      <c r="S78" s="57" t="e">
        <f t="shared" si="44"/>
        <v>#REF!</v>
      </c>
      <c r="T78" s="38"/>
      <c r="U78" s="38"/>
      <c r="V78" s="38"/>
      <c r="W78" s="38"/>
      <c r="X78" s="38"/>
      <c r="Y78" s="38"/>
      <c r="Z78" s="38"/>
    </row>
    <row r="79" spans="1:26" ht="13.5" customHeight="1" x14ac:dyDescent="0.25">
      <c r="A79" s="7">
        <v>12</v>
      </c>
      <c r="B79" s="7">
        <v>1</v>
      </c>
      <c r="C79" s="7"/>
      <c r="D79" s="7" t="str">
        <f>'[1]RESU METRADO'!E94</f>
        <v xml:space="preserve">   VENTANAS</v>
      </c>
      <c r="E79" s="5"/>
      <c r="F79" s="16"/>
      <c r="G79" s="16"/>
      <c r="H79" s="9">
        <f>SUM(H80:H82)</f>
        <v>66406.2</v>
      </c>
      <c r="I79" s="53"/>
      <c r="J79" s="54"/>
      <c r="K79" s="54"/>
      <c r="L79" s="39"/>
      <c r="M79" s="55" t="e">
        <f>+'[1]RESU METRADO'!#REF!</f>
        <v>#REF!</v>
      </c>
      <c r="N79" s="51" t="e">
        <f t="shared" si="43"/>
        <v>#REF!</v>
      </c>
      <c r="O79" s="37" t="s">
        <v>14</v>
      </c>
      <c r="P79" s="37"/>
      <c r="Q79" s="37"/>
      <c r="R79" s="46" t="e">
        <f>+R80+R89</f>
        <v>#REF!</v>
      </c>
      <c r="S79" s="46" t="e">
        <f t="shared" si="44"/>
        <v>#REF!</v>
      </c>
      <c r="T79" s="37"/>
      <c r="U79" s="37"/>
      <c r="V79" s="37"/>
      <c r="W79" s="37"/>
      <c r="X79" s="37"/>
      <c r="Y79" s="37"/>
      <c r="Z79" s="37"/>
    </row>
    <row r="80" spans="1:26" ht="13.5" customHeight="1" outlineLevel="2" x14ac:dyDescent="0.25">
      <c r="A80" s="10">
        <v>12</v>
      </c>
      <c r="B80" s="10">
        <v>2</v>
      </c>
      <c r="C80" s="10">
        <v>1</v>
      </c>
      <c r="D80" s="10" t="str">
        <f>'[1]RESU METRADO'!E95</f>
        <v xml:space="preserve">      VENTANA CORREDIZA DE ALUMINIO 1.21 X 1.42 4mm y sup de 3mm (V1)</v>
      </c>
      <c r="E80" s="11" t="str">
        <f>'[1]RESU METRADO'!F95</f>
        <v>und</v>
      </c>
      <c r="F80" s="8">
        <f>'[1]RESU METRADO'!G95</f>
        <v>126</v>
      </c>
      <c r="G80" s="8">
        <v>346</v>
      </c>
      <c r="H80" s="8">
        <f t="shared" ref="H80:H82" si="46">ROUND(F80*G80,2)</f>
        <v>43596</v>
      </c>
      <c r="I80" s="53"/>
      <c r="J80" s="54"/>
      <c r="K80" s="54"/>
      <c r="L80" s="39"/>
      <c r="M80" s="55" t="e">
        <f>+'[1]RESU METRADO'!#REF!</f>
        <v>#REF!</v>
      </c>
      <c r="N80" s="56" t="e">
        <f t="shared" si="43"/>
        <v>#REF!</v>
      </c>
      <c r="O80" s="38"/>
      <c r="P80" s="38"/>
      <c r="Q80" s="38"/>
      <c r="R80" s="57">
        <f>+SUM(R81:R82)</f>
        <v>155515.07</v>
      </c>
      <c r="S80" s="57">
        <f t="shared" si="44"/>
        <v>111919.07</v>
      </c>
      <c r="T80" s="38"/>
      <c r="U80" s="38"/>
      <c r="V80" s="38"/>
      <c r="W80" s="38"/>
      <c r="X80" s="38"/>
      <c r="Y80" s="38"/>
      <c r="Z80" s="38"/>
    </row>
    <row r="81" spans="1:26" ht="13.5" customHeight="1" outlineLevel="2" x14ac:dyDescent="0.25">
      <c r="A81" s="10">
        <v>12</v>
      </c>
      <c r="B81" s="10">
        <v>2</v>
      </c>
      <c r="C81" s="10">
        <v>2</v>
      </c>
      <c r="D81" s="10" t="str">
        <f>'[1]RESU METRADO'!E96</f>
        <v xml:space="preserve">      VENTANA CORREDIZA DE ALUMINIO 0.95 X 1.42 4mm y sup de 3mm (V2)</v>
      </c>
      <c r="E81" s="11" t="str">
        <f>'[1]RESU METRADO'!F96</f>
        <v>und</v>
      </c>
      <c r="F81" s="8">
        <f>'[1]RESU METRADO'!G96</f>
        <v>42</v>
      </c>
      <c r="G81" s="8">
        <v>286.5</v>
      </c>
      <c r="H81" s="8">
        <f t="shared" si="46"/>
        <v>12033</v>
      </c>
      <c r="I81" s="53"/>
      <c r="J81" s="54"/>
      <c r="K81" s="54"/>
      <c r="L81" s="39"/>
      <c r="M81" s="55">
        <f>+'[1]RESU METRADO'!G88</f>
        <v>542.80999999999995</v>
      </c>
      <c r="N81" s="56"/>
      <c r="O81" s="38"/>
      <c r="P81" s="38"/>
      <c r="Q81" s="38"/>
      <c r="R81" s="57">
        <f t="shared" ref="R81:R82" si="47">+ROUND(M81*G81,2)</f>
        <v>155515.07</v>
      </c>
      <c r="S81" s="57">
        <f t="shared" si="44"/>
        <v>143482.07</v>
      </c>
      <c r="T81" s="38"/>
      <c r="U81" s="38"/>
      <c r="V81" s="38"/>
      <c r="W81" s="38"/>
      <c r="X81" s="38"/>
      <c r="Y81" s="38"/>
      <c r="Z81" s="38"/>
    </row>
    <row r="82" spans="1:26" ht="13.5" customHeight="1" outlineLevel="2" x14ac:dyDescent="0.25">
      <c r="A82" s="10">
        <v>12</v>
      </c>
      <c r="B82" s="10">
        <v>2</v>
      </c>
      <c r="C82" s="10">
        <v>3</v>
      </c>
      <c r="D82" s="10" t="str">
        <f>'[1]RESU METRADO'!E97</f>
        <v xml:space="preserve">      VENTANA DE VENTILACION CON MOSQUITERO (V3)</v>
      </c>
      <c r="E82" s="11" t="str">
        <f>'[1]RESU METRADO'!F97</f>
        <v>und</v>
      </c>
      <c r="F82" s="8">
        <f>'[1]RESU METRADO'!G97</f>
        <v>168</v>
      </c>
      <c r="G82" s="8">
        <v>64.150000000000006</v>
      </c>
      <c r="H82" s="8">
        <f t="shared" si="46"/>
        <v>10777.2</v>
      </c>
      <c r="I82" s="53"/>
      <c r="J82" s="54"/>
      <c r="K82" s="54"/>
      <c r="L82" s="39"/>
      <c r="M82" s="55">
        <f>+'[1]RESU METRADO'!G90</f>
        <v>0</v>
      </c>
      <c r="N82" s="56">
        <f>+M82-F82</f>
        <v>-168</v>
      </c>
      <c r="O82" s="38">
        <v>3.78</v>
      </c>
      <c r="P82" s="38"/>
      <c r="Q82" s="38"/>
      <c r="R82" s="57">
        <f t="shared" si="47"/>
        <v>0</v>
      </c>
      <c r="S82" s="57">
        <f t="shared" si="44"/>
        <v>-10777.2</v>
      </c>
      <c r="T82" s="38"/>
      <c r="U82" s="38"/>
      <c r="V82" s="38"/>
      <c r="W82" s="38"/>
      <c r="X82" s="38"/>
      <c r="Y82" s="38"/>
      <c r="Z82" s="38"/>
    </row>
    <row r="83" spans="1:26" ht="13.5" customHeight="1" outlineLevel="2" x14ac:dyDescent="0.25">
      <c r="A83" s="4">
        <v>13</v>
      </c>
      <c r="B83" s="10"/>
      <c r="C83" s="10"/>
      <c r="D83" s="4" t="str">
        <f>'[1]RESU METRADO'!E98</f>
        <v>PINTURAS</v>
      </c>
      <c r="E83" s="5"/>
      <c r="F83" s="15"/>
      <c r="G83" s="15"/>
      <c r="H83" s="6">
        <f>SUM(H84:H87)</f>
        <v>32496.81</v>
      </c>
      <c r="I83" s="53"/>
      <c r="J83" s="54"/>
      <c r="K83" s="54"/>
      <c r="L83" s="39"/>
      <c r="M83" s="55"/>
      <c r="N83" s="56"/>
      <c r="O83" s="38"/>
      <c r="P83" s="38"/>
      <c r="Q83" s="38"/>
      <c r="R83" s="57"/>
      <c r="S83" s="57"/>
      <c r="T83" s="38"/>
      <c r="U83" s="38"/>
      <c r="V83" s="38"/>
      <c r="W83" s="38"/>
      <c r="X83" s="38"/>
      <c r="Y83" s="38"/>
      <c r="Z83" s="38"/>
    </row>
    <row r="84" spans="1:26" ht="13.5" customHeight="1" outlineLevel="2" x14ac:dyDescent="0.25">
      <c r="A84" s="10">
        <v>13</v>
      </c>
      <c r="B84" s="10">
        <v>1</v>
      </c>
      <c r="C84" s="10">
        <v>1</v>
      </c>
      <c r="D84" s="14" t="str">
        <f>'[1]RESU METRADO'!E99</f>
        <v>PINTURA EN INTERIORES (CIELO RASO)</v>
      </c>
      <c r="E84" s="11" t="str">
        <f>'[1]RESU METRADO'!F99</f>
        <v>m2</v>
      </c>
      <c r="F84" s="8">
        <f>'[1]RESU METRADO'!G99</f>
        <v>1383.73</v>
      </c>
      <c r="G84" s="8">
        <v>7.53</v>
      </c>
      <c r="H84" s="8">
        <f t="shared" ref="H84:H87" si="48">ROUND(F84*G84,2)</f>
        <v>10419.49</v>
      </c>
      <c r="I84" s="53"/>
      <c r="J84" s="54"/>
      <c r="K84" s="54"/>
      <c r="L84" s="39"/>
      <c r="M84" s="55"/>
      <c r="N84" s="56"/>
      <c r="O84" s="38"/>
      <c r="P84" s="38"/>
      <c r="Q84" s="38"/>
      <c r="R84" s="57"/>
      <c r="S84" s="57"/>
      <c r="T84" s="38"/>
      <c r="U84" s="38"/>
      <c r="V84" s="38"/>
      <c r="W84" s="38"/>
      <c r="X84" s="38"/>
      <c r="Y84" s="38"/>
      <c r="Z84" s="38"/>
    </row>
    <row r="85" spans="1:26" ht="13.5" customHeight="1" outlineLevel="2" x14ac:dyDescent="0.25">
      <c r="A85" s="10">
        <v>13</v>
      </c>
      <c r="B85" s="10">
        <v>1</v>
      </c>
      <c r="C85" s="10">
        <v>2</v>
      </c>
      <c r="D85" s="14" t="str">
        <f>'[1]RESU METRADO'!E100</f>
        <v xml:space="preserve">PINTURA DE COLUMNAS </v>
      </c>
      <c r="E85" s="11" t="str">
        <f>'[1]RESU METRADO'!F100</f>
        <v>m2</v>
      </c>
      <c r="F85" s="8">
        <f>'[1]RESU METRADO'!G100</f>
        <v>466.08</v>
      </c>
      <c r="G85" s="8">
        <v>10.93</v>
      </c>
      <c r="H85" s="8">
        <f t="shared" si="48"/>
        <v>5094.25</v>
      </c>
      <c r="I85" s="53"/>
      <c r="J85" s="54"/>
      <c r="K85" s="54"/>
      <c r="L85" s="39"/>
      <c r="M85" s="55"/>
      <c r="N85" s="56"/>
      <c r="O85" s="38"/>
      <c r="P85" s="38"/>
      <c r="Q85" s="38"/>
      <c r="R85" s="57"/>
      <c r="S85" s="57"/>
      <c r="T85" s="38"/>
      <c r="U85" s="38"/>
      <c r="V85" s="38"/>
      <c r="W85" s="38"/>
      <c r="X85" s="38"/>
      <c r="Y85" s="38"/>
      <c r="Z85" s="38"/>
    </row>
    <row r="86" spans="1:26" ht="13.5" customHeight="1" outlineLevel="2" x14ac:dyDescent="0.25">
      <c r="A86" s="10">
        <v>13</v>
      </c>
      <c r="B86" s="10">
        <v>1</v>
      </c>
      <c r="C86" s="10">
        <v>3</v>
      </c>
      <c r="D86" s="14" t="str">
        <f>'[1]RESU METRADO'!E101</f>
        <v>PINTURA DE VIGAS Y DINTELES  INTERIOR Y EXTERIOR</v>
      </c>
      <c r="E86" s="11" t="str">
        <f>'[1]RESU METRADO'!F101</f>
        <v>m2</v>
      </c>
      <c r="F86" s="8">
        <f>'[1]RESU METRADO'!G101</f>
        <v>961.02</v>
      </c>
      <c r="G86" s="8">
        <v>10.93</v>
      </c>
      <c r="H86" s="8">
        <f t="shared" si="48"/>
        <v>10503.95</v>
      </c>
      <c r="I86" s="53"/>
      <c r="J86" s="54"/>
      <c r="K86" s="54"/>
      <c r="L86" s="39"/>
      <c r="M86" s="55"/>
      <c r="N86" s="56"/>
      <c r="O86" s="38"/>
      <c r="P86" s="38"/>
      <c r="Q86" s="38"/>
      <c r="R86" s="57"/>
      <c r="S86" s="57"/>
      <c r="T86" s="38"/>
      <c r="U86" s="38"/>
      <c r="V86" s="38"/>
      <c r="W86" s="38"/>
      <c r="X86" s="38"/>
      <c r="Y86" s="38"/>
      <c r="Z86" s="38"/>
    </row>
    <row r="87" spans="1:26" ht="14.25" customHeight="1" outlineLevel="2" x14ac:dyDescent="0.25">
      <c r="A87" s="10">
        <v>13</v>
      </c>
      <c r="B87" s="10">
        <v>1</v>
      </c>
      <c r="C87" s="10">
        <v>3</v>
      </c>
      <c r="D87" s="14" t="str">
        <f>'[1]RESU METRADO'!E102</f>
        <v>PINTURA ESMALTE EN ZOCALOS</v>
      </c>
      <c r="E87" s="11" t="str">
        <f>'[1]RESU METRADO'!F102</f>
        <v>m2</v>
      </c>
      <c r="F87" s="8">
        <f>'[1]RESU METRADO'!G102</f>
        <v>542.64</v>
      </c>
      <c r="G87" s="8">
        <v>11.94</v>
      </c>
      <c r="H87" s="8">
        <f t="shared" si="48"/>
        <v>6479.12</v>
      </c>
      <c r="I87" s="53"/>
      <c r="J87" s="54"/>
      <c r="K87" s="54"/>
      <c r="L87" s="39"/>
      <c r="M87" s="55"/>
      <c r="N87" s="56"/>
      <c r="O87" s="38"/>
      <c r="P87" s="38"/>
      <c r="Q87" s="38"/>
      <c r="R87" s="57"/>
      <c r="S87" s="57"/>
      <c r="T87" s="38"/>
      <c r="U87" s="38"/>
      <c r="V87" s="38"/>
      <c r="W87" s="38"/>
      <c r="X87" s="38"/>
      <c r="Y87" s="38"/>
      <c r="Z87" s="38"/>
    </row>
    <row r="88" spans="1:26" ht="14.25" customHeight="1" outlineLevel="2" x14ac:dyDescent="0.25">
      <c r="A88" s="4">
        <v>14</v>
      </c>
      <c r="B88" s="4"/>
      <c r="C88" s="4"/>
      <c r="D88" s="4" t="str">
        <f>'[1]RESU METRADO'!E103</f>
        <v>INSTALACIONES SANITARIAS</v>
      </c>
      <c r="E88" s="5"/>
      <c r="F88" s="15"/>
      <c r="G88" s="15"/>
      <c r="H88" s="6">
        <f>SUM(H89:H91)</f>
        <v>26890.92</v>
      </c>
      <c r="I88" s="53"/>
      <c r="J88" s="54"/>
      <c r="K88" s="54"/>
      <c r="L88" s="39"/>
      <c r="M88" s="55"/>
      <c r="N88" s="56"/>
      <c r="O88" s="38"/>
      <c r="P88" s="38"/>
      <c r="Q88" s="38"/>
      <c r="R88" s="57"/>
      <c r="S88" s="57"/>
      <c r="T88" s="38"/>
      <c r="U88" s="38"/>
      <c r="V88" s="38"/>
      <c r="W88" s="38"/>
      <c r="X88" s="38"/>
      <c r="Y88" s="38"/>
      <c r="Z88" s="38"/>
    </row>
    <row r="89" spans="1:26" ht="14.25" customHeight="1" x14ac:dyDescent="0.25">
      <c r="A89" s="10">
        <v>14</v>
      </c>
      <c r="B89" s="10">
        <v>1</v>
      </c>
      <c r="C89" s="10"/>
      <c r="D89" s="14" t="str">
        <f>'[1]RESU METRADO'!E104</f>
        <v>CANALETA DE PLANCHA GALVANIZADA SEGÚN DISEÑO e=0.30mm</v>
      </c>
      <c r="E89" s="11" t="str">
        <f>'[1]RESU METRADO'!F104</f>
        <v>glb</v>
      </c>
      <c r="F89" s="8">
        <f>'[1]RESU METRADO'!G104</f>
        <v>42</v>
      </c>
      <c r="G89" s="8">
        <v>267.73</v>
      </c>
      <c r="H89" s="8">
        <f t="shared" ref="H89:H91" si="49">ROUND(F89*G89,2)</f>
        <v>11244.66</v>
      </c>
      <c r="I89" s="53"/>
      <c r="J89" s="54"/>
      <c r="K89" s="54"/>
      <c r="L89" s="39"/>
      <c r="M89" s="55">
        <f>+'[1]RESU METRADO'!G92</f>
        <v>42</v>
      </c>
      <c r="N89" s="51">
        <f>+M89-F89</f>
        <v>0</v>
      </c>
      <c r="O89" s="37"/>
      <c r="P89" s="37"/>
      <c r="Q89" s="37"/>
      <c r="R89" s="46" t="e">
        <f>+SUM(R91:R93)</f>
        <v>#REF!</v>
      </c>
      <c r="S89" s="46" t="e">
        <f>+R89-H89</f>
        <v>#REF!</v>
      </c>
      <c r="T89" s="37"/>
      <c r="U89" s="37"/>
      <c r="V89" s="37"/>
      <c r="W89" s="37"/>
      <c r="X89" s="37"/>
      <c r="Y89" s="37"/>
      <c r="Z89" s="37"/>
    </row>
    <row r="90" spans="1:26" ht="14.25" customHeight="1" x14ac:dyDescent="0.25">
      <c r="A90" s="10">
        <v>14</v>
      </c>
      <c r="B90" s="10">
        <v>2</v>
      </c>
      <c r="C90" s="10"/>
      <c r="D90" s="14" t="str">
        <f>'[1]RESU METRADO'!E105</f>
        <v xml:space="preserve">MONTANTE DE DRENAJE PLUVIAL PVC 3" </v>
      </c>
      <c r="E90" s="11" t="str">
        <f>'[1]RESU METRADO'!F105</f>
        <v>glb</v>
      </c>
      <c r="F90" s="8">
        <f>'[1]RESU METRADO'!G105</f>
        <v>42</v>
      </c>
      <c r="G90" s="8">
        <v>252.11</v>
      </c>
      <c r="H90" s="8">
        <f t="shared" si="49"/>
        <v>10588.62</v>
      </c>
      <c r="I90" s="53"/>
      <c r="J90" s="54"/>
      <c r="K90" s="54"/>
      <c r="L90" s="39"/>
      <c r="M90" s="55"/>
      <c r="N90" s="51"/>
      <c r="O90" s="37"/>
      <c r="P90" s="37"/>
      <c r="Q90" s="37"/>
      <c r="R90" s="46"/>
      <c r="S90" s="46"/>
      <c r="T90" s="37"/>
      <c r="U90" s="37"/>
      <c r="V90" s="37"/>
      <c r="W90" s="37"/>
      <c r="X90" s="37"/>
      <c r="Y90" s="37"/>
      <c r="Z90" s="37"/>
    </row>
    <row r="91" spans="1:26" ht="14.25" customHeight="1" outlineLevel="2" x14ac:dyDescent="0.25">
      <c r="A91" s="10">
        <v>14</v>
      </c>
      <c r="B91" s="10">
        <v>3</v>
      </c>
      <c r="C91" s="10"/>
      <c r="D91" s="14" t="str">
        <f>'[1]RESU METRADO'!E106</f>
        <v>DADO DE CONCRETO PARA PROTECCION DE TUBERIA PLUVIAL</v>
      </c>
      <c r="E91" s="11" t="str">
        <f>'[1]RESU METRADO'!F106</f>
        <v>und</v>
      </c>
      <c r="F91" s="8">
        <f>'[1]RESU METRADO'!G106</f>
        <v>84</v>
      </c>
      <c r="G91" s="8">
        <v>60.21</v>
      </c>
      <c r="H91" s="8">
        <f t="shared" si="49"/>
        <v>5057.6400000000003</v>
      </c>
      <c r="I91" s="53"/>
      <c r="J91" s="54"/>
      <c r="K91" s="54"/>
      <c r="L91" s="39"/>
      <c r="M91" s="55" t="e">
        <f>+'[1]RESU METRADO'!#REF!</f>
        <v>#REF!</v>
      </c>
      <c r="N91" s="56" t="e">
        <f>+M91-F92</f>
        <v>#REF!</v>
      </c>
      <c r="O91" s="38">
        <v>1</v>
      </c>
      <c r="P91" s="47">
        <f>+O82*10</f>
        <v>37.799999999999997</v>
      </c>
      <c r="Q91" s="38"/>
      <c r="R91" s="57" t="e">
        <f t="shared" ref="R91:R93" si="50">+ROUND(M91*G91,2)</f>
        <v>#REF!</v>
      </c>
      <c r="S91" s="57" t="e">
        <f t="shared" ref="S91:S99" si="51">+R91-H91</f>
        <v>#REF!</v>
      </c>
      <c r="T91" s="38"/>
      <c r="U91" s="38"/>
      <c r="V91" s="38"/>
      <c r="W91" s="38"/>
      <c r="X91" s="38"/>
      <c r="Y91" s="38"/>
      <c r="Z91" s="38"/>
    </row>
    <row r="92" spans="1:26" ht="14.25" customHeight="1" outlineLevel="2" x14ac:dyDescent="0.25">
      <c r="A92" s="4">
        <v>15</v>
      </c>
      <c r="B92" s="18"/>
      <c r="C92" s="19"/>
      <c r="D92" s="4" t="str">
        <f>'[1]RESU METRADO'!E107</f>
        <v>INSTALACIONES ELECTRICAS</v>
      </c>
      <c r="E92" s="5"/>
      <c r="F92" s="15"/>
      <c r="G92" s="15"/>
      <c r="H92" s="6">
        <f>SUM(H93)</f>
        <v>42319.62</v>
      </c>
      <c r="I92" s="53"/>
      <c r="J92" s="54"/>
      <c r="K92" s="54"/>
      <c r="L92" s="39"/>
      <c r="M92" s="55">
        <f>+'[1]RESU METRADO'!G93</f>
        <v>84</v>
      </c>
      <c r="N92" s="56">
        <f>+M92-F91</f>
        <v>0</v>
      </c>
      <c r="O92" s="38"/>
      <c r="P92" s="38">
        <v>1</v>
      </c>
      <c r="Q92" s="38"/>
      <c r="R92" s="57">
        <f t="shared" si="50"/>
        <v>0</v>
      </c>
      <c r="S92" s="57">
        <f t="shared" si="51"/>
        <v>-42319.62</v>
      </c>
      <c r="T92" s="38"/>
      <c r="U92" s="38"/>
      <c r="V92" s="38"/>
      <c r="W92" s="38"/>
      <c r="X92" s="38"/>
      <c r="Y92" s="38"/>
      <c r="Z92" s="38"/>
    </row>
    <row r="93" spans="1:26" ht="14.25" customHeight="1" outlineLevel="2" x14ac:dyDescent="0.25">
      <c r="A93" s="10">
        <v>15</v>
      </c>
      <c r="B93" s="10">
        <f>'[1]RESU METRADO'!C104</f>
        <v>1</v>
      </c>
      <c r="C93" s="10"/>
      <c r="D93" s="14" t="str">
        <f>'[1]RESU METRADO'!E108</f>
        <v>INSTALACIONES ELECTRICAS EN MODULO</v>
      </c>
      <c r="E93" s="11" t="str">
        <f>'[1]RESU METRADO'!F108</f>
        <v>glb</v>
      </c>
      <c r="F93" s="8">
        <f>'[1]RESU METRADO'!G108</f>
        <v>42</v>
      </c>
      <c r="G93" s="8">
        <v>1007.61</v>
      </c>
      <c r="H93" s="8">
        <f>ROUND(F93*G93,2)</f>
        <v>42319.62</v>
      </c>
      <c r="I93" s="53"/>
      <c r="J93" s="54"/>
      <c r="K93" s="54"/>
      <c r="L93" s="39"/>
      <c r="M93" s="55">
        <f>+'[1]RESU METRADO'!G94</f>
        <v>0</v>
      </c>
      <c r="N93" s="56">
        <f t="shared" ref="N93:N99" si="52">+M93-F93</f>
        <v>-42</v>
      </c>
      <c r="O93" s="38">
        <f>+P92/P91</f>
        <v>2.6455026455026457E-2</v>
      </c>
      <c r="P93" s="38"/>
      <c r="Q93" s="38"/>
      <c r="R93" s="57">
        <f t="shared" si="50"/>
        <v>0</v>
      </c>
      <c r="S93" s="57">
        <f t="shared" si="51"/>
        <v>-42319.62</v>
      </c>
      <c r="T93" s="38"/>
      <c r="U93" s="38"/>
      <c r="V93" s="38"/>
      <c r="W93" s="38"/>
      <c r="X93" s="38"/>
      <c r="Y93" s="38"/>
      <c r="Z93" s="38"/>
    </row>
    <row r="94" spans="1:26" ht="14.25" customHeight="1" x14ac:dyDescent="0.25">
      <c r="A94" s="4">
        <v>16</v>
      </c>
      <c r="B94" s="10"/>
      <c r="C94" s="10"/>
      <c r="D94" s="4" t="str">
        <f>'[1]RESU METRADO'!E109</f>
        <v>MITIGACION DE IMPACTO AMBIENTAL</v>
      </c>
      <c r="E94" s="5"/>
      <c r="F94" s="15"/>
      <c r="G94" s="15"/>
      <c r="H94" s="6">
        <f>SUM(H95:H96)</f>
        <v>28501.200000000001</v>
      </c>
      <c r="I94" s="53"/>
      <c r="J94" s="54"/>
      <c r="K94" s="54"/>
      <c r="L94" s="39"/>
      <c r="M94" s="55" t="e">
        <f>+'[1]RESU METRADO'!#REF!</f>
        <v>#REF!</v>
      </c>
      <c r="N94" s="56" t="e">
        <f t="shared" si="52"/>
        <v>#REF!</v>
      </c>
      <c r="O94" s="37"/>
      <c r="P94" s="37"/>
      <c r="Q94" s="37"/>
      <c r="R94" s="46" t="e">
        <f>+#REF!</f>
        <v>#REF!</v>
      </c>
      <c r="S94" s="46" t="e">
        <f t="shared" si="51"/>
        <v>#REF!</v>
      </c>
      <c r="T94" s="37"/>
      <c r="U94" s="37"/>
      <c r="V94" s="37"/>
      <c r="W94" s="37"/>
      <c r="X94" s="37"/>
      <c r="Y94" s="37"/>
      <c r="Z94" s="37"/>
    </row>
    <row r="95" spans="1:26" ht="14.25" customHeight="1" outlineLevel="2" x14ac:dyDescent="0.25">
      <c r="A95" s="10">
        <v>16</v>
      </c>
      <c r="B95" s="10">
        <v>1</v>
      </c>
      <c r="C95" s="10"/>
      <c r="D95" s="14" t="str">
        <f>'[1]RESU METRADO'!E110</f>
        <v>MITIGACION DEL IMPACTO AMBIENTAL (APORTE)</v>
      </c>
      <c r="E95" s="11" t="str">
        <f>'[1]RESU METRADO'!F110</f>
        <v>glb</v>
      </c>
      <c r="F95" s="8">
        <f>'[1]RESU METRADO'!G110</f>
        <v>42</v>
      </c>
      <c r="G95" s="8">
        <v>266.60000000000002</v>
      </c>
      <c r="H95" s="8">
        <f t="shared" ref="H95:H96" si="53">ROUND(F95*G95,2)</f>
        <v>11197.2</v>
      </c>
      <c r="I95" s="53"/>
      <c r="J95" s="54"/>
      <c r="K95" s="54"/>
      <c r="L95" s="39"/>
      <c r="M95" s="55">
        <f>+'[1]RESU METRADO'!G95</f>
        <v>126</v>
      </c>
      <c r="N95" s="56">
        <f t="shared" si="52"/>
        <v>84</v>
      </c>
      <c r="O95" s="38"/>
      <c r="P95" s="38"/>
      <c r="Q95" s="38"/>
      <c r="R95" s="57">
        <f t="shared" ref="R95:R97" si="54">+ROUND(M95*G95,2)</f>
        <v>33591.599999999999</v>
      </c>
      <c r="S95" s="57">
        <f t="shared" si="51"/>
        <v>22394.399999999998</v>
      </c>
      <c r="T95" s="38"/>
      <c r="U95" s="38"/>
      <c r="V95" s="38"/>
      <c r="W95" s="60">
        <f t="shared" ref="W95:W96" si="55">+H95</f>
        <v>11197.2</v>
      </c>
      <c r="X95" s="38"/>
      <c r="Y95" s="38"/>
      <c r="Z95" s="38"/>
    </row>
    <row r="96" spans="1:26" ht="14.25" customHeight="1" outlineLevel="2" x14ac:dyDescent="0.25">
      <c r="A96" s="10">
        <v>16</v>
      </c>
      <c r="B96" s="10">
        <v>2</v>
      </c>
      <c r="C96" s="10"/>
      <c r="D96" s="14" t="str">
        <f>'[1]RESU METRADO'!E111</f>
        <v>LIMPIEZA FINAL DE OBRA (APORTE)</v>
      </c>
      <c r="E96" s="11" t="str">
        <f>'[1]RESU METRADO'!F111</f>
        <v>und</v>
      </c>
      <c r="F96" s="8">
        <f>'[1]RESU METRADO'!G111</f>
        <v>42</v>
      </c>
      <c r="G96" s="8">
        <v>412</v>
      </c>
      <c r="H96" s="8">
        <f t="shared" si="53"/>
        <v>17304</v>
      </c>
      <c r="I96" s="53"/>
      <c r="J96" s="54"/>
      <c r="K96" s="54"/>
      <c r="L96" s="39"/>
      <c r="M96" s="55" t="e">
        <f>+'[1]RESU METRADO'!#REF!</f>
        <v>#REF!</v>
      </c>
      <c r="N96" s="56" t="e">
        <f t="shared" si="52"/>
        <v>#REF!</v>
      </c>
      <c r="O96" s="38"/>
      <c r="P96" s="38"/>
      <c r="Q96" s="38"/>
      <c r="R96" s="57" t="e">
        <f t="shared" si="54"/>
        <v>#REF!</v>
      </c>
      <c r="S96" s="57" t="e">
        <f t="shared" si="51"/>
        <v>#REF!</v>
      </c>
      <c r="T96" s="38"/>
      <c r="U96" s="38"/>
      <c r="V96" s="38"/>
      <c r="W96" s="60">
        <f t="shared" si="55"/>
        <v>17304</v>
      </c>
      <c r="X96" s="38"/>
      <c r="Y96" s="38"/>
      <c r="Z96" s="38"/>
    </row>
    <row r="97" spans="1:26" ht="14.25" customHeight="1" outlineLevel="2" x14ac:dyDescent="0.25">
      <c r="A97" s="4">
        <v>17</v>
      </c>
      <c r="B97" s="18"/>
      <c r="C97" s="10"/>
      <c r="D97" s="4" t="str">
        <f>'[1]RESU METRADO'!E112</f>
        <v>FLETE Y TRANSPORTE</v>
      </c>
      <c r="E97" s="5"/>
      <c r="F97" s="15"/>
      <c r="G97" s="15"/>
      <c r="H97" s="6">
        <f>H98+H103</f>
        <v>269962.03999999998</v>
      </c>
      <c r="I97" s="53"/>
      <c r="J97" s="54"/>
      <c r="K97" s="54"/>
      <c r="L97" s="39"/>
      <c r="M97" s="55">
        <f>+'[1]RESU METRADO'!G96</f>
        <v>42</v>
      </c>
      <c r="N97" s="56">
        <f t="shared" si="52"/>
        <v>42</v>
      </c>
      <c r="O97" s="38"/>
      <c r="P97" s="38"/>
      <c r="Q97" s="38"/>
      <c r="R97" s="57">
        <f t="shared" si="54"/>
        <v>0</v>
      </c>
      <c r="S97" s="57">
        <f t="shared" si="51"/>
        <v>-269962.03999999998</v>
      </c>
      <c r="T97" s="38"/>
      <c r="U97" s="38"/>
      <c r="V97" s="38"/>
      <c r="W97" s="38"/>
      <c r="X97" s="38"/>
      <c r="Y97" s="38"/>
      <c r="Z97" s="38"/>
    </row>
    <row r="98" spans="1:26" ht="14.25" customHeight="1" x14ac:dyDescent="0.25">
      <c r="A98" s="7">
        <v>17</v>
      </c>
      <c r="B98" s="7">
        <f>'[1]RESU METRADO'!C108</f>
        <v>1</v>
      </c>
      <c r="C98" s="7"/>
      <c r="D98" s="12" t="str">
        <f>'[1]RESU METRADO'!E113</f>
        <v>FLETE Y TRANSPORTE DE MATERIALES</v>
      </c>
      <c r="E98" s="5"/>
      <c r="F98" s="16"/>
      <c r="G98" s="16"/>
      <c r="H98" s="9">
        <f>SUM(H99:H102)</f>
        <v>164788.04999999999</v>
      </c>
      <c r="I98" s="53"/>
      <c r="J98" s="54"/>
      <c r="K98" s="54"/>
      <c r="L98" s="39"/>
      <c r="M98" s="55" t="e">
        <f>+'[1]RESU METRADO'!#REF!</f>
        <v>#REF!</v>
      </c>
      <c r="N98" s="56" t="e">
        <f t="shared" si="52"/>
        <v>#REF!</v>
      </c>
      <c r="O98" s="37"/>
      <c r="P98" s="37"/>
      <c r="Q98" s="37"/>
      <c r="R98" s="46" t="e">
        <f>+#REF!</f>
        <v>#REF!</v>
      </c>
      <c r="S98" s="46" t="e">
        <f t="shared" si="51"/>
        <v>#REF!</v>
      </c>
      <c r="T98" s="37"/>
      <c r="U98" s="71"/>
      <c r="V98" s="37"/>
      <c r="W98" s="37"/>
      <c r="X98" s="37"/>
      <c r="Y98" s="37"/>
      <c r="Z98" s="37"/>
    </row>
    <row r="99" spans="1:26" ht="14.25" customHeight="1" outlineLevel="2" x14ac:dyDescent="0.25">
      <c r="A99" s="10">
        <v>17</v>
      </c>
      <c r="B99" s="10">
        <v>1</v>
      </c>
      <c r="C99" s="10">
        <v>1</v>
      </c>
      <c r="D99" s="10" t="str">
        <f>'[1]RESU METRADO'!E114</f>
        <v xml:space="preserve">      FLETE TERRESTRE TRANSPORTE DE MATERIAL DEL PROVEEDOR AL ALMACEN (INC. CARGA-DESCARGA)</v>
      </c>
      <c r="E99" s="11" t="str">
        <f>'[1]RESU METRADO'!F114</f>
        <v>glb</v>
      </c>
      <c r="F99" s="8">
        <f>'[1]RESU METRADO'!G114</f>
        <v>1</v>
      </c>
      <c r="G99" s="8">
        <f>'[1]FLETE MATERIALES'!E155</f>
        <v>80710.929999999993</v>
      </c>
      <c r="H99" s="8">
        <f t="shared" ref="H99:H102" si="56">ROUND(F99*G99,2)</f>
        <v>80710.929999999993</v>
      </c>
      <c r="I99" s="53"/>
      <c r="J99" s="54">
        <v>82316.28</v>
      </c>
      <c r="K99" s="72">
        <f>H99-J99</f>
        <v>-1605.3500000000058</v>
      </c>
      <c r="L99" s="39"/>
      <c r="M99" s="55">
        <f>+'[1]RESU METRADO'!G97</f>
        <v>168</v>
      </c>
      <c r="N99" s="56">
        <f t="shared" si="52"/>
        <v>167</v>
      </c>
      <c r="O99" s="38"/>
      <c r="P99" s="38"/>
      <c r="Q99" s="38"/>
      <c r="R99" s="57">
        <f>+ROUND(M99*G99,2)</f>
        <v>13559436.24</v>
      </c>
      <c r="S99" s="57">
        <f t="shared" si="51"/>
        <v>13478725.310000001</v>
      </c>
      <c r="T99" s="38"/>
      <c r="U99" s="71"/>
      <c r="V99" s="38"/>
      <c r="W99" s="38"/>
      <c r="X99" s="38"/>
      <c r="Y99" s="38"/>
      <c r="Z99" s="38"/>
    </row>
    <row r="100" spans="1:26" ht="21" customHeight="1" outlineLevel="2" x14ac:dyDescent="0.25">
      <c r="A100" s="10">
        <v>17</v>
      </c>
      <c r="B100" s="10">
        <v>1</v>
      </c>
      <c r="C100" s="10">
        <v>2</v>
      </c>
      <c r="D100" s="10" t="str">
        <f>'[1]RESU METRADO'!E115</f>
        <v xml:space="preserve">      FLETE TERRESTRE TRANSP. MATERIALES DE ALMACEN A PUNTA DE CARRETERA (INC. CARGA-DESCARGA)</v>
      </c>
      <c r="E100" s="11" t="str">
        <f>'[1]RESU METRADO'!F115</f>
        <v>glb</v>
      </c>
      <c r="F100" s="8">
        <f>'[1]RESU METRADO'!G115</f>
        <v>1</v>
      </c>
      <c r="G100" s="8">
        <f>'[1]FLETE MATERIALES'!E156</f>
        <v>57000.99</v>
      </c>
      <c r="H100" s="8">
        <f t="shared" si="56"/>
        <v>57000.99</v>
      </c>
      <c r="I100" s="53"/>
      <c r="J100" s="54">
        <v>58236.94</v>
      </c>
      <c r="K100" s="72">
        <f t="shared" ref="K100:K112" si="57">H100-J100</f>
        <v>-1235.9500000000044</v>
      </c>
      <c r="L100" s="39"/>
      <c r="M100" s="55"/>
      <c r="N100" s="56"/>
      <c r="O100" s="38"/>
      <c r="P100" s="38"/>
      <c r="Q100" s="38"/>
      <c r="R100" s="57"/>
      <c r="S100" s="57"/>
      <c r="T100" s="38"/>
      <c r="U100" s="71"/>
      <c r="V100" s="58">
        <f>+G99+G100+G104+G105</f>
        <v>218266.19999999998</v>
      </c>
      <c r="W100" s="38"/>
      <c r="X100" s="38"/>
      <c r="Y100" s="38"/>
      <c r="Z100" s="38"/>
    </row>
    <row r="101" spans="1:26" ht="21" customHeight="1" outlineLevel="2" x14ac:dyDescent="0.25">
      <c r="A101" s="10">
        <v>17</v>
      </c>
      <c r="B101" s="10">
        <v>1</v>
      </c>
      <c r="C101" s="10">
        <v>3</v>
      </c>
      <c r="D101" s="10" t="str">
        <f>'[1]RESU METRADO'!E116</f>
        <v xml:space="preserve">      FLETE RURAL DE ACEMILA PARA TRANSPORTE DE MATERIALES PUNTA DE CARRETERA A VIVIENDA (APORTE)</v>
      </c>
      <c r="E101" s="11" t="str">
        <f>'[1]RESU METRADO'!F116</f>
        <v>glb</v>
      </c>
      <c r="F101" s="8">
        <f>'[1]RESU METRADO'!G116</f>
        <v>1</v>
      </c>
      <c r="G101" s="8">
        <f>'[1]FLETE MATERIALES'!F157</f>
        <v>15554.37</v>
      </c>
      <c r="H101" s="8">
        <f t="shared" si="56"/>
        <v>15554.37</v>
      </c>
      <c r="I101" s="53"/>
      <c r="J101" s="54">
        <v>15554.37</v>
      </c>
      <c r="K101" s="72">
        <f t="shared" si="57"/>
        <v>0</v>
      </c>
      <c r="L101" s="39"/>
      <c r="M101" s="55" t="e">
        <f>+'[1]RESU METRADO'!#REF!</f>
        <v>#REF!</v>
      </c>
      <c r="N101" s="56" t="e">
        <f>+M101-F101</f>
        <v>#REF!</v>
      </c>
      <c r="O101" s="38"/>
      <c r="P101" s="38"/>
      <c r="Q101" s="38"/>
      <c r="R101" s="57" t="e">
        <f>+ROUND(M101*G101,2)</f>
        <v>#REF!</v>
      </c>
      <c r="S101" s="57" t="e">
        <f>+R101-H101</f>
        <v>#REF!</v>
      </c>
      <c r="T101" s="38"/>
      <c r="U101" s="71"/>
      <c r="V101" s="38"/>
      <c r="W101" s="60">
        <f t="shared" ref="W101:W102" si="58">+H101</f>
        <v>15554.37</v>
      </c>
      <c r="X101" s="38"/>
      <c r="Y101" s="38"/>
      <c r="Z101" s="38"/>
    </row>
    <row r="102" spans="1:26" ht="21" customHeight="1" outlineLevel="2" x14ac:dyDescent="0.25">
      <c r="A102" s="10">
        <v>17</v>
      </c>
      <c r="B102" s="10">
        <v>1</v>
      </c>
      <c r="C102" s="10">
        <v>4</v>
      </c>
      <c r="D102" s="10" t="str">
        <f>'[1]RESU METRADO'!E117</f>
        <v xml:space="preserve">      ACOMPAÑAMIENTO CARGA Y DESCARGA TRANSP. DE MATERIALES EN ACEMILA (APORTE)</v>
      </c>
      <c r="E102" s="11" t="str">
        <f>'[1]RESU METRADO'!F117</f>
        <v>glb</v>
      </c>
      <c r="F102" s="8">
        <f>'[1]RESU METRADO'!G117</f>
        <v>1</v>
      </c>
      <c r="G102" s="8">
        <f>'[1]FLETE MATERIALES'!F160</f>
        <v>11521.76</v>
      </c>
      <c r="H102" s="8">
        <f t="shared" si="56"/>
        <v>11521.76</v>
      </c>
      <c r="I102" s="53"/>
      <c r="J102" s="54">
        <v>11521.76</v>
      </c>
      <c r="K102" s="72">
        <f t="shared" si="57"/>
        <v>0</v>
      </c>
      <c r="L102" s="39"/>
      <c r="M102" s="55"/>
      <c r="N102" s="56"/>
      <c r="O102" s="38"/>
      <c r="P102" s="38"/>
      <c r="Q102" s="38"/>
      <c r="R102" s="57"/>
      <c r="S102" s="57"/>
      <c r="T102" s="38"/>
      <c r="U102" s="71"/>
      <c r="V102" s="38"/>
      <c r="W102" s="60">
        <f t="shared" si="58"/>
        <v>11521.76</v>
      </c>
      <c r="X102" s="38"/>
      <c r="Y102" s="38"/>
      <c r="Z102" s="38"/>
    </row>
    <row r="103" spans="1:26" ht="13.5" customHeight="1" outlineLevel="2" x14ac:dyDescent="0.25">
      <c r="A103" s="7">
        <v>17</v>
      </c>
      <c r="B103" s="7">
        <v>2</v>
      </c>
      <c r="C103" s="10"/>
      <c r="D103" s="12" t="str">
        <f>'[1]RESU METRADO'!E118</f>
        <v>FLETE Y TRANSPORTE DE AGREGADO Y PIEDRA</v>
      </c>
      <c r="E103" s="5"/>
      <c r="F103" s="9"/>
      <c r="G103" s="9"/>
      <c r="H103" s="9">
        <f>SUM(H104:H107)</f>
        <v>105173.99</v>
      </c>
      <c r="I103" s="53"/>
      <c r="J103" s="54"/>
      <c r="K103" s="72">
        <f t="shared" si="57"/>
        <v>105173.99</v>
      </c>
      <c r="L103" s="39"/>
      <c r="M103" s="55" t="e">
        <f>+'[1]RESU METRADO'!#REF!</f>
        <v>#REF!</v>
      </c>
      <c r="N103" s="56" t="e">
        <f t="shared" ref="N103:N106" si="59">+M103-F103</f>
        <v>#REF!</v>
      </c>
      <c r="O103" s="38"/>
      <c r="P103" s="38"/>
      <c r="Q103" s="38"/>
      <c r="R103" s="57" t="e">
        <f t="shared" ref="R103:R104" si="60">+ROUND(M103*G103,2)</f>
        <v>#REF!</v>
      </c>
      <c r="S103" s="57" t="e">
        <f t="shared" ref="S103:S106" si="61">+R103-H103</f>
        <v>#REF!</v>
      </c>
      <c r="T103" s="38"/>
      <c r="U103" s="71"/>
      <c r="V103" s="38"/>
      <c r="W103" s="38"/>
      <c r="X103" s="38"/>
      <c r="Y103" s="38"/>
      <c r="Z103" s="38"/>
    </row>
    <row r="104" spans="1:26" ht="21" customHeight="1" outlineLevel="2" x14ac:dyDescent="0.25">
      <c r="A104" s="10">
        <v>17</v>
      </c>
      <c r="B104" s="10">
        <v>2</v>
      </c>
      <c r="C104" s="10">
        <v>1</v>
      </c>
      <c r="D104" s="10" t="str">
        <f>'[1]RESU METRADO'!E119</f>
        <v xml:space="preserve">      FLETE TERRESTRE TRANSPORTE DE AGREGADOS DEL PROVEDOR A PUNTA DE CARRETERA (INC. CARGA Y DESC.)</v>
      </c>
      <c r="E104" s="11" t="str">
        <f>'[1]RESU METRADO'!F119</f>
        <v>glb</v>
      </c>
      <c r="F104" s="8">
        <f>'[1]RESU METRADO'!G119</f>
        <v>1</v>
      </c>
      <c r="G104" s="8">
        <f>'[1]FLETE  AGREGADOS yPIEDRA'!D142</f>
        <v>78784.61</v>
      </c>
      <c r="H104" s="8">
        <f t="shared" ref="H104:H107" si="62">ROUND(F104*G104,2)</f>
        <v>78784.61</v>
      </c>
      <c r="I104" s="53"/>
      <c r="J104" s="54">
        <v>75455.69</v>
      </c>
      <c r="K104" s="72">
        <f t="shared" si="57"/>
        <v>3328.9199999999983</v>
      </c>
      <c r="L104" s="39"/>
      <c r="M104" s="55" t="e">
        <f>+'[1]RESU METRADO'!#REF!</f>
        <v>#REF!</v>
      </c>
      <c r="N104" s="56" t="e">
        <f t="shared" si="59"/>
        <v>#REF!</v>
      </c>
      <c r="O104" s="38">
        <v>26.622</v>
      </c>
      <c r="P104" s="38"/>
      <c r="Q104" s="38"/>
      <c r="R104" s="57" t="e">
        <f t="shared" si="60"/>
        <v>#REF!</v>
      </c>
      <c r="S104" s="57" t="e">
        <f t="shared" si="61"/>
        <v>#REF!</v>
      </c>
      <c r="T104" s="38"/>
      <c r="U104" s="71"/>
      <c r="V104" s="38"/>
      <c r="W104" s="38"/>
      <c r="X104" s="38"/>
      <c r="Y104" s="38"/>
      <c r="Z104" s="38"/>
    </row>
    <row r="105" spans="1:26" ht="21" customHeight="1" x14ac:dyDescent="0.25">
      <c r="A105" s="10">
        <v>17</v>
      </c>
      <c r="B105" s="10">
        <v>2</v>
      </c>
      <c r="C105" s="10">
        <v>2</v>
      </c>
      <c r="D105" s="10" t="str">
        <f>'[1]RESU METRADO'!E120</f>
        <v xml:space="preserve">      FLETE TERRESTRE TRANS. PIEDRA DE CANTERA A PUNTA DE CARRETERA (INC. CARGA-DESCARGA)</v>
      </c>
      <c r="E105" s="11" t="str">
        <f>'[1]RESU METRADO'!F120</f>
        <v>glb</v>
      </c>
      <c r="F105" s="8">
        <f>'[1]RESU METRADO'!G120</f>
        <v>1</v>
      </c>
      <c r="G105" s="8">
        <f>'[1]FLETE  AGREGADOS yPIEDRA'!D143</f>
        <v>1769.67</v>
      </c>
      <c r="H105" s="8">
        <f t="shared" si="62"/>
        <v>1769.67</v>
      </c>
      <c r="I105" s="53"/>
      <c r="J105" s="54">
        <v>1769.67</v>
      </c>
      <c r="K105" s="72">
        <f t="shared" si="57"/>
        <v>0</v>
      </c>
      <c r="L105" s="39"/>
      <c r="M105" s="55">
        <f>+'[1]RESU METRADO'!G111</f>
        <v>42</v>
      </c>
      <c r="N105" s="56">
        <f t="shared" si="59"/>
        <v>41</v>
      </c>
      <c r="O105" s="37"/>
      <c r="P105" s="37"/>
      <c r="Q105" s="37"/>
      <c r="R105" s="46" t="e">
        <f>+#REF!</f>
        <v>#REF!</v>
      </c>
      <c r="S105" s="46" t="e">
        <f t="shared" si="61"/>
        <v>#REF!</v>
      </c>
      <c r="T105" s="37"/>
      <c r="U105" s="71"/>
      <c r="V105" s="37"/>
      <c r="W105" s="37"/>
      <c r="X105" s="37"/>
      <c r="Y105" s="37"/>
      <c r="Z105" s="37"/>
    </row>
    <row r="106" spans="1:26" ht="21" customHeight="1" outlineLevel="2" x14ac:dyDescent="0.25">
      <c r="A106" s="10">
        <v>17</v>
      </c>
      <c r="B106" s="10">
        <v>2</v>
      </c>
      <c r="C106" s="10">
        <v>3</v>
      </c>
      <c r="D106" s="10" t="str">
        <f>'[1]RESU METRADO'!E121</f>
        <v xml:space="preserve">      FLETE RURAL DE ACEMILA TRANS. DE AGREGADO Y PIEDRA PUNTA DE CARRETERA O CANTERA A VIVIENDA (APORTE)</v>
      </c>
      <c r="E106" s="11" t="str">
        <f>'[1]RESU METRADO'!F121</f>
        <v>glb</v>
      </c>
      <c r="F106" s="8">
        <f>'[1]RESU METRADO'!G121</f>
        <v>1</v>
      </c>
      <c r="G106" s="8">
        <f>'[1]FLETE  AGREGADOS yPIEDRA'!E144</f>
        <v>14143.24</v>
      </c>
      <c r="H106" s="8">
        <f t="shared" si="62"/>
        <v>14143.24</v>
      </c>
      <c r="I106" s="53"/>
      <c r="J106" s="72">
        <v>14143.24</v>
      </c>
      <c r="K106" s="72">
        <f t="shared" si="57"/>
        <v>0</v>
      </c>
      <c r="L106" s="39"/>
      <c r="M106" s="55" t="e">
        <f>+'[1]RESU METRADO'!#REF!</f>
        <v>#REF!</v>
      </c>
      <c r="N106" s="56" t="e">
        <f t="shared" si="59"/>
        <v>#REF!</v>
      </c>
      <c r="O106" s="38"/>
      <c r="P106" s="38"/>
      <c r="Q106" s="38"/>
      <c r="R106" s="57" t="e">
        <f>+ROUND(M106*G106,2)</f>
        <v>#REF!</v>
      </c>
      <c r="S106" s="57" t="e">
        <f t="shared" si="61"/>
        <v>#REF!</v>
      </c>
      <c r="T106" s="38"/>
      <c r="U106" s="71"/>
      <c r="V106" s="58">
        <f>+G107+G106+G101+G102</f>
        <v>51695.840000000004</v>
      </c>
      <c r="W106" s="60">
        <f t="shared" ref="W106:W107" si="63">+H106</f>
        <v>14143.24</v>
      </c>
      <c r="X106" s="38"/>
      <c r="Y106" s="38"/>
      <c r="Z106" s="38"/>
    </row>
    <row r="107" spans="1:26" ht="21" customHeight="1" x14ac:dyDescent="0.25">
      <c r="A107" s="10">
        <v>17</v>
      </c>
      <c r="B107" s="10">
        <v>2</v>
      </c>
      <c r="C107" s="10">
        <v>4</v>
      </c>
      <c r="D107" s="10" t="str">
        <f>'[1]RESU METRADO'!E122</f>
        <v xml:space="preserve">      ACOMPAÑAMIENTO CARGA Y DESCARGA TRANSP. DE AGREGADO Y PIEDRA EN ACEMILA (APORTE)</v>
      </c>
      <c r="E107" s="11" t="str">
        <f>'[1]RESU METRADO'!F122</f>
        <v>glb</v>
      </c>
      <c r="F107" s="8">
        <f>'[1]RESU METRADO'!G122</f>
        <v>1</v>
      </c>
      <c r="G107" s="8">
        <f>'[1]FLETE  AGREGADOS yPIEDRA'!E147</f>
        <v>10476.469999999999</v>
      </c>
      <c r="H107" s="8">
        <f t="shared" si="62"/>
        <v>10476.469999999999</v>
      </c>
      <c r="I107" s="53"/>
      <c r="J107" s="72">
        <v>10476.469999999999</v>
      </c>
      <c r="K107" s="72">
        <f t="shared" si="57"/>
        <v>0</v>
      </c>
      <c r="L107" s="39"/>
      <c r="M107" s="55"/>
      <c r="N107" s="56"/>
      <c r="O107" s="37"/>
      <c r="P107" s="37"/>
      <c r="Q107" s="37"/>
      <c r="R107" s="46"/>
      <c r="S107" s="46"/>
      <c r="T107" s="37"/>
      <c r="U107" s="71"/>
      <c r="V107" s="37"/>
      <c r="W107" s="60">
        <f t="shared" si="63"/>
        <v>10476.469999999999</v>
      </c>
      <c r="X107" s="37"/>
      <c r="Y107" s="37"/>
      <c r="Z107" s="37"/>
    </row>
    <row r="108" spans="1:26" ht="13.5" customHeight="1" x14ac:dyDescent="0.3">
      <c r="A108" s="20"/>
      <c r="B108" s="21"/>
      <c r="C108" s="22"/>
      <c r="D108" s="23" t="s">
        <v>6</v>
      </c>
      <c r="E108" s="24" t="s">
        <v>7</v>
      </c>
      <c r="F108" s="25"/>
      <c r="G108" s="26"/>
      <c r="H108" s="26">
        <f>H2+H12+H17+H22+H40+H46+H49+H52+H57+H63+H71+H75+H83+H88+H92+H94+H97</f>
        <v>1794736.36</v>
      </c>
      <c r="I108" s="53"/>
      <c r="J108" s="73">
        <v>1794736.3599999999</v>
      </c>
      <c r="K108" s="72">
        <f>H108-J108</f>
        <v>0</v>
      </c>
      <c r="L108" s="74"/>
      <c r="M108" s="72"/>
      <c r="N108" s="75"/>
      <c r="O108" s="76"/>
      <c r="P108" s="71"/>
      <c r="Q108" s="71"/>
      <c r="R108" s="77" t="e">
        <f>+#REF!+R105+R98+R79+R76+#REF!+#REF!+R57+R46+R41+R27+#REF!+R15+R2</f>
        <v>#REF!</v>
      </c>
      <c r="S108" s="77" t="e">
        <f t="shared" ref="S108:S112" si="64">+R108-H108</f>
        <v>#REF!</v>
      </c>
      <c r="T108" s="71"/>
      <c r="U108" s="71"/>
      <c r="V108" s="71"/>
      <c r="W108" s="71"/>
      <c r="X108" s="71"/>
      <c r="Y108" s="71"/>
      <c r="Z108" s="71"/>
    </row>
    <row r="109" spans="1:26" ht="13.5" customHeight="1" x14ac:dyDescent="0.3">
      <c r="A109" s="20"/>
      <c r="B109" s="21"/>
      <c r="C109" s="22"/>
      <c r="D109" s="23" t="s">
        <v>8</v>
      </c>
      <c r="E109" s="27" t="s">
        <v>9</v>
      </c>
      <c r="F109" s="26"/>
      <c r="G109" s="26"/>
      <c r="H109" s="26">
        <f>'[1]PRESU RESUMEN'!E43</f>
        <v>245465.41</v>
      </c>
      <c r="I109" s="76"/>
      <c r="J109" s="73">
        <v>245465.41</v>
      </c>
      <c r="K109" s="72">
        <f t="shared" si="57"/>
        <v>0</v>
      </c>
      <c r="L109" s="74"/>
      <c r="M109" s="78"/>
      <c r="N109" s="78"/>
      <c r="O109" s="71"/>
      <c r="P109" s="71"/>
      <c r="Q109" s="71"/>
      <c r="R109" s="79">
        <f>+H109</f>
        <v>245465.41</v>
      </c>
      <c r="S109" s="79">
        <f t="shared" si="64"/>
        <v>0</v>
      </c>
      <c r="T109" s="71"/>
      <c r="U109" s="71"/>
      <c r="V109" s="80"/>
      <c r="W109" s="71">
        <f>SUM(W1:W107)</f>
        <v>132095.62999999998</v>
      </c>
      <c r="X109" s="71"/>
      <c r="Y109" s="71"/>
      <c r="Z109" s="71"/>
    </row>
    <row r="110" spans="1:26" ht="13.5" customHeight="1" x14ac:dyDescent="0.3">
      <c r="A110" s="20"/>
      <c r="B110" s="21"/>
      <c r="C110" s="22"/>
      <c r="D110" s="23" t="s">
        <v>10</v>
      </c>
      <c r="E110" s="24"/>
      <c r="F110" s="26"/>
      <c r="G110" s="26"/>
      <c r="H110" s="26">
        <f>+H109+H108</f>
        <v>2040201.77</v>
      </c>
      <c r="I110" s="76"/>
      <c r="J110" s="73">
        <v>2040201.7699999998</v>
      </c>
      <c r="K110" s="72">
        <f t="shared" si="57"/>
        <v>0</v>
      </c>
      <c r="L110" s="74"/>
      <c r="M110" s="78"/>
      <c r="N110" s="78"/>
      <c r="O110" s="80"/>
      <c r="P110" s="71"/>
      <c r="Q110" s="71"/>
      <c r="R110" s="79" t="e">
        <f>+R109+R108</f>
        <v>#REF!</v>
      </c>
      <c r="S110" s="79" t="e">
        <f t="shared" si="64"/>
        <v>#REF!</v>
      </c>
      <c r="T110" s="71"/>
      <c r="U110" s="71">
        <f>H110/40</f>
        <v>51005.044249999999</v>
      </c>
      <c r="V110" s="80"/>
      <c r="W110" s="71"/>
      <c r="X110" s="71"/>
      <c r="Y110" s="71"/>
      <c r="Z110" s="71"/>
    </row>
    <row r="111" spans="1:26" ht="13.5" customHeight="1" x14ac:dyDescent="0.3">
      <c r="A111" s="20"/>
      <c r="B111" s="21"/>
      <c r="C111" s="22"/>
      <c r="D111" s="23" t="s">
        <v>11</v>
      </c>
      <c r="E111" s="24"/>
      <c r="F111" s="26"/>
      <c r="G111" s="26"/>
      <c r="H111" s="26">
        <f>+[1]APORTE!I41</f>
        <v>132095.63</v>
      </c>
      <c r="I111" s="76"/>
      <c r="J111" s="73">
        <v>132095.63</v>
      </c>
      <c r="K111" s="72">
        <f t="shared" si="57"/>
        <v>0</v>
      </c>
      <c r="L111" s="74"/>
      <c r="M111" s="78"/>
      <c r="N111" s="78"/>
      <c r="O111" s="80"/>
      <c r="P111" s="71"/>
      <c r="Q111" s="71"/>
      <c r="R111" s="79">
        <f>+H111</f>
        <v>132095.63</v>
      </c>
      <c r="S111" s="79">
        <f t="shared" si="64"/>
        <v>0</v>
      </c>
      <c r="T111" s="71"/>
      <c r="U111" s="71"/>
      <c r="V111" s="80"/>
      <c r="W111" s="71"/>
      <c r="X111" s="71"/>
      <c r="Y111" s="71"/>
      <c r="Z111" s="71"/>
    </row>
    <row r="112" spans="1:26" ht="13.5" customHeight="1" x14ac:dyDescent="0.3">
      <c r="A112" s="20"/>
      <c r="B112" s="21"/>
      <c r="C112" s="22"/>
      <c r="D112" s="23" t="s">
        <v>12</v>
      </c>
      <c r="E112" s="28"/>
      <c r="F112" s="29"/>
      <c r="G112" s="30"/>
      <c r="H112" s="30">
        <f>+H110-H111</f>
        <v>1908106.1400000001</v>
      </c>
      <c r="I112" s="76"/>
      <c r="J112" s="73">
        <v>1908106.1399999997</v>
      </c>
      <c r="K112" s="72">
        <f t="shared" si="57"/>
        <v>0</v>
      </c>
      <c r="L112" s="74"/>
      <c r="M112" s="78"/>
      <c r="N112" s="78"/>
      <c r="O112" s="80"/>
      <c r="P112" s="71"/>
      <c r="Q112" s="71"/>
      <c r="R112" s="79" t="e">
        <f>+R110-R111</f>
        <v>#REF!</v>
      </c>
      <c r="S112" s="79" t="e">
        <f t="shared" si="64"/>
        <v>#REF!</v>
      </c>
      <c r="T112" s="71"/>
      <c r="U112" s="71">
        <v>37000</v>
      </c>
      <c r="V112" s="80"/>
      <c r="W112" s="81">
        <f>+H112-U112</f>
        <v>1871106.1400000001</v>
      </c>
      <c r="X112" s="71"/>
      <c r="Y112" s="71"/>
      <c r="Z112" s="71"/>
    </row>
    <row r="113" spans="1:26" ht="13.5" customHeight="1" x14ac:dyDescent="0.25">
      <c r="A113" s="83"/>
      <c r="B113" s="83"/>
      <c r="C113" s="83"/>
      <c r="D113" s="82"/>
      <c r="E113" s="84"/>
      <c r="F113" s="85"/>
      <c r="G113" s="86"/>
      <c r="H113" s="87"/>
      <c r="I113" s="82"/>
      <c r="J113" s="88"/>
      <c r="K113" s="88"/>
      <c r="L113" s="74"/>
      <c r="M113" s="78"/>
      <c r="N113" s="78"/>
      <c r="O113" s="82"/>
      <c r="P113" s="87"/>
      <c r="Q113" s="82"/>
      <c r="R113" s="89"/>
      <c r="S113" s="89"/>
      <c r="T113" s="82"/>
      <c r="U113" s="82"/>
      <c r="V113" s="87"/>
      <c r="W113" s="82"/>
      <c r="X113" s="82"/>
      <c r="Y113" s="82"/>
      <c r="Z113" s="82"/>
    </row>
    <row r="114" spans="1:26" ht="14.25" customHeight="1" x14ac:dyDescent="0.25">
      <c r="A114" s="83"/>
      <c r="B114" s="83"/>
      <c r="C114" s="83"/>
      <c r="D114" s="82"/>
      <c r="E114" s="84"/>
      <c r="F114" s="85"/>
      <c r="G114" s="86"/>
      <c r="H114" s="90"/>
      <c r="I114" s="87">
        <f>H108-H111</f>
        <v>1662640.73</v>
      </c>
      <c r="J114" s="88"/>
      <c r="K114" s="88"/>
      <c r="L114" s="74"/>
      <c r="M114" s="80"/>
      <c r="N114" s="80"/>
      <c r="O114" s="82"/>
      <c r="P114" s="82"/>
      <c r="Q114" s="82"/>
      <c r="R114" s="89"/>
      <c r="S114" s="89"/>
      <c r="T114" s="82"/>
      <c r="U114" s="82"/>
      <c r="V114" s="82"/>
      <c r="W114" s="82"/>
      <c r="X114" s="82"/>
      <c r="Y114" s="82"/>
      <c r="Z114" s="82"/>
    </row>
    <row r="115" spans="1:26" ht="14.25" customHeight="1" thickBot="1" x14ac:dyDescent="0.3">
      <c r="A115" s="83"/>
      <c r="B115" s="83"/>
      <c r="C115" s="83"/>
      <c r="D115" s="82"/>
      <c r="E115" s="84"/>
      <c r="F115" s="85"/>
      <c r="G115" s="87"/>
      <c r="H115" s="87">
        <f>'[1]DATOS BASE'!F23</f>
        <v>42</v>
      </c>
      <c r="I115" s="33">
        <f>H115</f>
        <v>42</v>
      </c>
      <c r="J115" s="88"/>
      <c r="K115" s="88"/>
      <c r="L115" s="74"/>
      <c r="M115" s="82"/>
      <c r="N115" s="82"/>
      <c r="O115" s="82"/>
      <c r="P115" s="91"/>
      <c r="Q115" s="82"/>
      <c r="R115" s="89"/>
      <c r="S115" s="89"/>
      <c r="T115" s="82"/>
      <c r="U115" s="82"/>
      <c r="V115" s="82"/>
      <c r="W115" s="82"/>
      <c r="X115" s="82"/>
      <c r="Y115" s="82"/>
      <c r="Z115" s="82"/>
    </row>
    <row r="116" spans="1:26" ht="14.25" customHeight="1" thickBot="1" x14ac:dyDescent="0.3">
      <c r="A116" s="36"/>
      <c r="B116" s="36"/>
      <c r="C116" s="36"/>
      <c r="D116" s="31"/>
      <c r="E116" s="32"/>
      <c r="F116" s="92"/>
      <c r="G116" s="93"/>
      <c r="H116" s="33">
        <f>H112/H115</f>
        <v>45431.098571428578</v>
      </c>
      <c r="I116" s="94">
        <f>I114/I115</f>
        <v>39586.684047619048</v>
      </c>
      <c r="J116" s="95"/>
      <c r="K116" s="95"/>
      <c r="L116" s="96"/>
      <c r="M116" s="82"/>
      <c r="N116" s="82"/>
      <c r="O116" s="97"/>
      <c r="P116" s="31"/>
      <c r="Q116" s="31"/>
      <c r="R116" s="35"/>
      <c r="S116" s="35"/>
      <c r="T116" s="31"/>
      <c r="U116" s="31"/>
      <c r="V116" s="31"/>
      <c r="W116" s="31"/>
      <c r="X116" s="31"/>
      <c r="Y116" s="31"/>
      <c r="Z116" s="31"/>
    </row>
    <row r="117" spans="1:26" ht="14.25" customHeight="1" x14ac:dyDescent="0.25">
      <c r="A117" s="36"/>
      <c r="B117" s="36"/>
      <c r="C117" s="36"/>
      <c r="D117" s="98"/>
      <c r="E117" s="99"/>
      <c r="F117" s="92"/>
      <c r="G117" s="100"/>
      <c r="H117" s="33"/>
      <c r="I117" s="31"/>
      <c r="J117" s="95"/>
      <c r="K117" s="95"/>
      <c r="L117" s="96"/>
      <c r="M117" s="82"/>
      <c r="N117" s="82"/>
      <c r="O117" s="31"/>
      <c r="P117" s="31"/>
      <c r="Q117" s="31"/>
      <c r="R117" s="35"/>
      <c r="S117" s="35"/>
      <c r="T117" s="31"/>
      <c r="U117" s="31"/>
      <c r="V117" s="31"/>
      <c r="W117" s="31"/>
      <c r="X117" s="31"/>
      <c r="Y117" s="31"/>
      <c r="Z117" s="31"/>
    </row>
    <row r="118" spans="1:26" ht="14.25" customHeight="1" x14ac:dyDescent="0.25">
      <c r="A118" s="36"/>
      <c r="B118" s="36"/>
      <c r="C118" s="36"/>
      <c r="D118" s="98"/>
      <c r="E118" s="32"/>
      <c r="F118" s="92"/>
      <c r="G118" s="100"/>
      <c r="H118" s="33"/>
      <c r="I118" s="101"/>
      <c r="J118" s="95"/>
      <c r="K118" s="95"/>
      <c r="L118" s="96"/>
      <c r="M118" s="97"/>
      <c r="N118" s="97"/>
      <c r="O118" s="97"/>
      <c r="P118" s="31"/>
      <c r="Q118" s="31"/>
      <c r="R118" s="35"/>
      <c r="S118" s="35"/>
      <c r="T118" s="31"/>
      <c r="U118" s="31"/>
      <c r="V118" s="31"/>
      <c r="W118" s="31"/>
      <c r="X118" s="31"/>
      <c r="Y118" s="31"/>
      <c r="Z118" s="31"/>
    </row>
    <row r="119" spans="1:26" ht="14.25" customHeight="1" x14ac:dyDescent="0.25">
      <c r="A119" s="36"/>
      <c r="B119" s="36"/>
      <c r="C119" s="36"/>
      <c r="D119" s="102"/>
      <c r="E119" s="32"/>
      <c r="F119" s="92"/>
      <c r="G119" s="100"/>
      <c r="H119" s="33"/>
      <c r="I119" s="31"/>
      <c r="J119" s="95"/>
      <c r="K119" s="95"/>
      <c r="L119" s="95"/>
      <c r="M119" s="33"/>
      <c r="N119" s="31"/>
      <c r="O119" s="31"/>
      <c r="P119" s="31"/>
      <c r="Q119" s="31"/>
      <c r="R119" s="35"/>
      <c r="S119" s="35"/>
      <c r="T119" s="31"/>
      <c r="U119" s="31"/>
      <c r="V119" s="31"/>
      <c r="W119" s="31"/>
      <c r="X119" s="31"/>
      <c r="Y119" s="31"/>
      <c r="Z119" s="31"/>
    </row>
    <row r="120" spans="1:26" ht="14.25" customHeight="1" x14ac:dyDescent="0.25">
      <c r="A120" s="36"/>
      <c r="B120" s="36"/>
      <c r="C120" s="36"/>
      <c r="D120" s="31"/>
      <c r="E120" s="32"/>
      <c r="F120" s="92"/>
      <c r="G120" s="100"/>
      <c r="H120" s="33"/>
      <c r="I120" s="31"/>
      <c r="J120" s="95"/>
      <c r="K120" s="95"/>
      <c r="L120" s="96"/>
      <c r="M120" s="97"/>
      <c r="N120" s="97"/>
      <c r="O120" s="31"/>
      <c r="P120" s="31"/>
      <c r="Q120" s="31"/>
      <c r="R120" s="35"/>
      <c r="S120" s="35"/>
      <c r="T120" s="31"/>
      <c r="U120" s="31"/>
      <c r="V120" s="31"/>
      <c r="W120" s="31"/>
      <c r="X120" s="31"/>
      <c r="Y120" s="31"/>
      <c r="Z120" s="31"/>
    </row>
    <row r="121" spans="1:26" ht="14.25" customHeight="1" x14ac:dyDescent="0.25">
      <c r="A121" s="36"/>
      <c r="B121" s="36"/>
      <c r="C121" s="36"/>
      <c r="D121" s="31"/>
      <c r="E121" s="32"/>
      <c r="F121" s="92"/>
      <c r="G121" s="100"/>
      <c r="H121" s="33"/>
      <c r="I121" s="31"/>
      <c r="J121" s="95"/>
      <c r="K121" s="95"/>
      <c r="L121" s="96"/>
      <c r="M121" s="31"/>
      <c r="N121" s="31"/>
      <c r="O121" s="31"/>
      <c r="P121" s="31"/>
      <c r="Q121" s="31"/>
      <c r="R121" s="35"/>
      <c r="S121" s="35"/>
      <c r="T121" s="31"/>
      <c r="U121" s="31"/>
      <c r="V121" s="31"/>
      <c r="W121" s="31"/>
      <c r="X121" s="31"/>
      <c r="Y121" s="31"/>
      <c r="Z121" s="31"/>
    </row>
    <row r="122" spans="1:26" ht="14.25" customHeight="1" x14ac:dyDescent="0.25">
      <c r="A122" s="36"/>
      <c r="B122" s="36"/>
      <c r="C122" s="36"/>
      <c r="D122" s="31"/>
      <c r="E122" s="32"/>
      <c r="F122" s="92"/>
      <c r="G122" s="100"/>
      <c r="H122" s="33"/>
      <c r="I122" s="31"/>
      <c r="J122" s="95"/>
      <c r="K122" s="95"/>
      <c r="L122" s="96"/>
      <c r="M122" s="31"/>
      <c r="N122" s="31"/>
      <c r="O122" s="31"/>
      <c r="P122" s="31"/>
      <c r="Q122" s="31"/>
      <c r="R122" s="35"/>
      <c r="S122" s="35"/>
      <c r="T122" s="31"/>
      <c r="U122" s="31"/>
      <c r="V122" s="31"/>
      <c r="W122" s="31"/>
      <c r="X122" s="31"/>
      <c r="Y122" s="31"/>
      <c r="Z122" s="31"/>
    </row>
    <row r="123" spans="1:26" ht="14.25" customHeight="1" x14ac:dyDescent="0.25">
      <c r="A123" s="36"/>
      <c r="B123" s="36"/>
      <c r="C123" s="36"/>
      <c r="D123" s="31"/>
      <c r="E123" s="32"/>
      <c r="F123" s="92"/>
      <c r="G123" s="100"/>
      <c r="H123" s="33"/>
      <c r="I123" s="31"/>
      <c r="J123" s="95"/>
      <c r="K123" s="95"/>
      <c r="L123" s="96"/>
      <c r="M123" s="31"/>
      <c r="N123" s="31"/>
      <c r="O123" s="97"/>
      <c r="P123" s="31"/>
      <c r="Q123" s="31"/>
      <c r="R123" s="35"/>
      <c r="S123" s="35"/>
      <c r="T123" s="31"/>
      <c r="U123" s="31"/>
      <c r="V123" s="31"/>
      <c r="W123" s="31"/>
      <c r="X123" s="31"/>
      <c r="Y123" s="31"/>
      <c r="Z123" s="31"/>
    </row>
    <row r="124" spans="1:26" ht="14.25" customHeight="1" x14ac:dyDescent="0.25">
      <c r="A124" s="36"/>
      <c r="B124" s="36"/>
      <c r="C124" s="36"/>
      <c r="D124" s="31"/>
      <c r="E124" s="32"/>
      <c r="F124" s="92"/>
      <c r="G124" s="100"/>
      <c r="H124" s="33"/>
      <c r="I124" s="31"/>
      <c r="J124" s="95"/>
      <c r="K124" s="95"/>
      <c r="L124" s="96"/>
      <c r="M124" s="31"/>
      <c r="N124" s="31"/>
      <c r="O124" s="31"/>
      <c r="P124" s="31"/>
      <c r="Q124" s="31"/>
      <c r="R124" s="35"/>
      <c r="S124" s="35"/>
      <c r="T124" s="31"/>
      <c r="U124" s="31"/>
      <c r="V124" s="31"/>
      <c r="W124" s="31"/>
      <c r="X124" s="31"/>
      <c r="Y124" s="31"/>
      <c r="Z124" s="31"/>
    </row>
    <row r="125" spans="1:26" ht="14.25" customHeight="1" x14ac:dyDescent="0.25">
      <c r="A125" s="36"/>
      <c r="B125" s="36"/>
      <c r="C125" s="36"/>
      <c r="D125" s="31"/>
      <c r="E125" s="32"/>
      <c r="F125" s="92"/>
      <c r="G125" s="100"/>
      <c r="H125" s="33"/>
      <c r="I125" s="31"/>
      <c r="J125" s="95"/>
      <c r="K125" s="95"/>
      <c r="L125" s="96"/>
      <c r="M125" s="97"/>
      <c r="N125" s="97"/>
      <c r="O125" s="31"/>
      <c r="P125" s="31"/>
      <c r="Q125" s="31"/>
      <c r="R125" s="35"/>
      <c r="S125" s="35"/>
      <c r="T125" s="31"/>
      <c r="U125" s="31"/>
      <c r="V125" s="31"/>
      <c r="W125" s="31"/>
      <c r="X125" s="31"/>
      <c r="Y125" s="31"/>
      <c r="Z125" s="31"/>
    </row>
    <row r="126" spans="1:26" ht="14.25" customHeight="1" x14ac:dyDescent="0.25">
      <c r="A126" s="36"/>
      <c r="B126" s="36"/>
      <c r="C126" s="36"/>
      <c r="D126" s="31"/>
      <c r="E126" s="32"/>
      <c r="F126" s="92"/>
      <c r="G126" s="100"/>
      <c r="H126" s="33"/>
      <c r="I126" s="31"/>
      <c r="J126" s="95"/>
      <c r="K126" s="95"/>
      <c r="L126" s="96"/>
      <c r="M126" s="31"/>
      <c r="N126" s="31"/>
      <c r="O126" s="97"/>
      <c r="P126" s="31"/>
      <c r="Q126" s="31"/>
      <c r="R126" s="35"/>
      <c r="S126" s="35"/>
      <c r="T126" s="31"/>
      <c r="U126" s="31"/>
      <c r="V126" s="31"/>
      <c r="W126" s="31"/>
      <c r="X126" s="31"/>
      <c r="Y126" s="31"/>
      <c r="Z126" s="31"/>
    </row>
    <row r="127" spans="1:26" ht="14.25" customHeight="1" x14ac:dyDescent="0.25">
      <c r="A127" s="36"/>
      <c r="B127" s="36"/>
      <c r="C127" s="36"/>
      <c r="D127" s="31"/>
      <c r="E127" s="32"/>
      <c r="F127" s="92"/>
      <c r="G127" s="100"/>
      <c r="H127" s="33"/>
      <c r="I127" s="31"/>
      <c r="J127" s="95"/>
      <c r="K127" s="95"/>
      <c r="L127" s="96"/>
      <c r="M127" s="31"/>
      <c r="N127" s="31"/>
      <c r="O127" s="31"/>
      <c r="P127" s="31"/>
      <c r="Q127" s="31"/>
      <c r="R127" s="35"/>
      <c r="S127" s="35"/>
      <c r="T127" s="31"/>
      <c r="U127" s="31"/>
      <c r="V127" s="31"/>
      <c r="W127" s="31"/>
      <c r="X127" s="31"/>
      <c r="Y127" s="31"/>
      <c r="Z127" s="31"/>
    </row>
    <row r="128" spans="1:26" ht="14.25" customHeight="1" x14ac:dyDescent="0.25">
      <c r="A128" s="36"/>
      <c r="B128" s="36"/>
      <c r="C128" s="36"/>
      <c r="D128" s="31"/>
      <c r="E128" s="32"/>
      <c r="F128" s="92"/>
      <c r="G128" s="100"/>
      <c r="H128" s="33"/>
      <c r="I128" s="31"/>
      <c r="J128" s="95"/>
      <c r="K128" s="95"/>
      <c r="L128" s="96"/>
      <c r="M128" s="97"/>
      <c r="N128" s="97"/>
      <c r="O128" s="97"/>
      <c r="P128" s="31"/>
      <c r="Q128" s="31"/>
      <c r="R128" s="35"/>
      <c r="S128" s="35"/>
      <c r="T128" s="31"/>
      <c r="U128" s="31"/>
      <c r="V128" s="31"/>
      <c r="W128" s="31"/>
      <c r="X128" s="31"/>
      <c r="Y128" s="31"/>
      <c r="Z128" s="31"/>
    </row>
    <row r="129" spans="1:26" ht="14.25" customHeight="1" x14ac:dyDescent="0.25">
      <c r="A129" s="36"/>
      <c r="B129" s="36"/>
      <c r="C129" s="36"/>
      <c r="D129" s="31"/>
      <c r="E129" s="32"/>
      <c r="F129" s="92"/>
      <c r="G129" s="100"/>
      <c r="H129" s="33"/>
      <c r="I129" s="31"/>
      <c r="J129" s="95"/>
      <c r="K129" s="95"/>
      <c r="L129" s="96"/>
      <c r="M129" s="31"/>
      <c r="N129" s="31"/>
      <c r="O129" s="31"/>
      <c r="P129" s="31"/>
      <c r="Q129" s="31"/>
      <c r="R129" s="35"/>
      <c r="S129" s="35"/>
      <c r="T129" s="31"/>
      <c r="U129" s="31"/>
      <c r="V129" s="31"/>
      <c r="W129" s="31"/>
      <c r="X129" s="31"/>
      <c r="Y129" s="31"/>
      <c r="Z129" s="31"/>
    </row>
    <row r="130" spans="1:26" ht="14.25" customHeight="1" x14ac:dyDescent="0.25">
      <c r="A130" s="36"/>
      <c r="B130" s="36"/>
      <c r="C130" s="36"/>
      <c r="D130" s="31"/>
      <c r="E130" s="32"/>
      <c r="F130" s="92"/>
      <c r="G130" s="100"/>
      <c r="H130" s="33"/>
      <c r="I130" s="31"/>
      <c r="J130" s="95"/>
      <c r="K130" s="95"/>
      <c r="L130" s="96"/>
      <c r="M130" s="97"/>
      <c r="N130" s="97"/>
      <c r="O130" s="31"/>
      <c r="P130" s="31"/>
      <c r="Q130" s="31"/>
      <c r="R130" s="35"/>
      <c r="S130" s="35"/>
      <c r="T130" s="31"/>
      <c r="U130" s="31"/>
      <c r="V130" s="31"/>
      <c r="W130" s="31"/>
      <c r="X130" s="31"/>
      <c r="Y130" s="31"/>
      <c r="Z130" s="31"/>
    </row>
    <row r="131" spans="1:26" ht="14.25" customHeight="1" x14ac:dyDescent="0.25">
      <c r="A131" s="36"/>
      <c r="B131" s="36"/>
      <c r="C131" s="36"/>
      <c r="D131" s="31"/>
      <c r="E131" s="32"/>
      <c r="F131" s="92"/>
      <c r="G131" s="100"/>
      <c r="H131" s="33"/>
      <c r="I131" s="31"/>
      <c r="J131" s="95"/>
      <c r="K131" s="95"/>
      <c r="L131" s="96"/>
      <c r="M131" s="31"/>
      <c r="N131" s="31"/>
      <c r="O131" s="31"/>
      <c r="P131" s="31"/>
      <c r="Q131" s="31"/>
      <c r="R131" s="35"/>
      <c r="S131" s="35"/>
      <c r="T131" s="31"/>
      <c r="U131" s="31"/>
      <c r="V131" s="31"/>
      <c r="W131" s="31"/>
      <c r="X131" s="31"/>
      <c r="Y131" s="31"/>
      <c r="Z131" s="31"/>
    </row>
    <row r="132" spans="1:26" ht="14.25" customHeight="1" x14ac:dyDescent="0.25">
      <c r="A132" s="36"/>
      <c r="B132" s="36"/>
      <c r="C132" s="36"/>
      <c r="D132" s="31">
        <f>0.0254*3</f>
        <v>7.619999999999999E-2</v>
      </c>
      <c r="E132" s="32"/>
      <c r="F132" s="92"/>
      <c r="G132" s="100"/>
      <c r="H132" s="33"/>
      <c r="I132" s="31"/>
      <c r="J132" s="95"/>
      <c r="K132" s="95"/>
      <c r="L132" s="96"/>
      <c r="M132" s="31"/>
      <c r="N132" s="31"/>
      <c r="O132" s="31"/>
      <c r="P132" s="31"/>
      <c r="Q132" s="31"/>
      <c r="R132" s="35"/>
      <c r="S132" s="35"/>
      <c r="T132" s="31"/>
      <c r="U132" s="31"/>
      <c r="V132" s="31"/>
      <c r="W132" s="31"/>
      <c r="X132" s="31"/>
      <c r="Y132" s="31"/>
      <c r="Z132" s="31"/>
    </row>
    <row r="133" spans="1:26" ht="14.25" customHeight="1" x14ac:dyDescent="0.25">
      <c r="A133" s="36"/>
      <c r="B133" s="36"/>
      <c r="C133" s="36"/>
      <c r="D133" s="31"/>
      <c r="E133" s="32"/>
      <c r="F133" s="92"/>
      <c r="G133" s="100"/>
      <c r="H133" s="33"/>
      <c r="I133" s="31"/>
      <c r="J133" s="95"/>
      <c r="K133" s="95"/>
      <c r="L133" s="96"/>
      <c r="M133" s="31"/>
      <c r="N133" s="31"/>
      <c r="O133" s="97"/>
      <c r="P133" s="31"/>
      <c r="Q133" s="31"/>
      <c r="R133" s="35"/>
      <c r="S133" s="35"/>
      <c r="T133" s="31"/>
      <c r="U133" s="31"/>
      <c r="V133" s="31"/>
      <c r="W133" s="31"/>
      <c r="X133" s="31"/>
      <c r="Y133" s="31"/>
      <c r="Z133" s="31"/>
    </row>
    <row r="134" spans="1:26" ht="14.25" customHeight="1" x14ac:dyDescent="0.25">
      <c r="A134" s="36"/>
      <c r="B134" s="36"/>
      <c r="C134" s="36"/>
      <c r="D134" s="31">
        <v>7.4999999999999997E-2</v>
      </c>
      <c r="E134" s="32"/>
      <c r="F134" s="92"/>
      <c r="G134" s="100"/>
      <c r="H134" s="33"/>
      <c r="I134" s="31"/>
      <c r="J134" s="95"/>
      <c r="K134" s="95"/>
      <c r="L134" s="96"/>
      <c r="M134" s="31"/>
      <c r="N134" s="31"/>
      <c r="O134" s="31"/>
      <c r="P134" s="31"/>
      <c r="Q134" s="31"/>
      <c r="R134" s="35"/>
      <c r="S134" s="35"/>
      <c r="T134" s="31"/>
      <c r="U134" s="31"/>
      <c r="V134" s="31"/>
      <c r="W134" s="31"/>
      <c r="X134" s="31"/>
      <c r="Y134" s="31"/>
      <c r="Z134" s="31"/>
    </row>
    <row r="135" spans="1:26" ht="14.25" customHeight="1" x14ac:dyDescent="0.25">
      <c r="A135" s="36"/>
      <c r="B135" s="36"/>
      <c r="C135" s="36"/>
      <c r="D135" s="31">
        <f>+D134*0.0254</f>
        <v>1.9049999999999998E-3</v>
      </c>
      <c r="E135" s="32"/>
      <c r="F135" s="92"/>
      <c r="G135" s="100"/>
      <c r="H135" s="33"/>
      <c r="I135" s="31"/>
      <c r="J135" s="95"/>
      <c r="K135" s="95"/>
      <c r="L135" s="96"/>
      <c r="M135" s="97"/>
      <c r="N135" s="97"/>
      <c r="O135" s="31"/>
      <c r="P135" s="31"/>
      <c r="Q135" s="31"/>
      <c r="R135" s="35"/>
      <c r="S135" s="35"/>
      <c r="T135" s="31"/>
      <c r="U135" s="31"/>
      <c r="V135" s="31"/>
      <c r="W135" s="31"/>
      <c r="X135" s="31"/>
      <c r="Y135" s="31"/>
      <c r="Z135" s="31"/>
    </row>
    <row r="136" spans="1:26" ht="14.25" customHeight="1" x14ac:dyDescent="0.25">
      <c r="A136" s="36"/>
      <c r="B136" s="36"/>
      <c r="C136" s="36"/>
      <c r="D136" s="31">
        <f>+D135*1</f>
        <v>1.9049999999999998E-3</v>
      </c>
      <c r="E136" s="32"/>
      <c r="F136" s="92"/>
      <c r="G136" s="100"/>
      <c r="H136" s="33"/>
      <c r="I136" s="31"/>
      <c r="J136" s="95"/>
      <c r="K136" s="95"/>
      <c r="L136" s="96"/>
      <c r="M136" s="31"/>
      <c r="N136" s="31"/>
      <c r="O136" s="31"/>
      <c r="P136" s="31"/>
      <c r="Q136" s="31"/>
      <c r="R136" s="35"/>
      <c r="S136" s="35"/>
      <c r="T136" s="31"/>
      <c r="U136" s="31"/>
      <c r="V136" s="31"/>
      <c r="W136" s="31"/>
      <c r="X136" s="31"/>
      <c r="Y136" s="31"/>
      <c r="Z136" s="31"/>
    </row>
    <row r="137" spans="1:26" ht="14.25" customHeight="1" x14ac:dyDescent="0.25">
      <c r="A137" s="36"/>
      <c r="B137" s="36"/>
      <c r="C137" s="36"/>
      <c r="D137" s="31"/>
      <c r="E137" s="32"/>
      <c r="F137" s="92"/>
      <c r="G137" s="100"/>
      <c r="H137" s="33"/>
      <c r="I137" s="31"/>
      <c r="J137" s="95"/>
      <c r="K137" s="95"/>
      <c r="L137" s="96"/>
      <c r="M137" s="31"/>
      <c r="N137" s="31"/>
      <c r="O137" s="31"/>
      <c r="P137" s="31"/>
      <c r="Q137" s="31"/>
      <c r="R137" s="35"/>
      <c r="S137" s="35"/>
      <c r="T137" s="31"/>
      <c r="U137" s="31"/>
      <c r="V137" s="31"/>
      <c r="W137" s="31"/>
      <c r="X137" s="31"/>
      <c r="Y137" s="31"/>
      <c r="Z137" s="31"/>
    </row>
    <row r="138" spans="1:26" ht="14.25" customHeight="1" x14ac:dyDescent="0.25">
      <c r="A138" s="36"/>
      <c r="B138" s="36"/>
      <c r="C138" s="36"/>
      <c r="D138" s="31"/>
      <c r="E138" s="32"/>
      <c r="F138" s="92"/>
      <c r="G138" s="100"/>
      <c r="H138" s="33"/>
      <c r="I138" s="31"/>
      <c r="J138" s="95"/>
      <c r="K138" s="95"/>
      <c r="L138" s="96"/>
      <c r="M138" s="31"/>
      <c r="N138" s="31"/>
      <c r="O138" s="31"/>
      <c r="P138" s="31"/>
      <c r="Q138" s="31"/>
      <c r="R138" s="35"/>
      <c r="S138" s="35"/>
      <c r="T138" s="31"/>
      <c r="U138" s="31"/>
      <c r="V138" s="31"/>
      <c r="W138" s="31"/>
      <c r="X138" s="31"/>
      <c r="Y138" s="31"/>
      <c r="Z138" s="31"/>
    </row>
    <row r="139" spans="1:26" ht="14.25" customHeight="1" x14ac:dyDescent="0.25">
      <c r="A139" s="36"/>
      <c r="B139" s="36"/>
      <c r="C139" s="36"/>
      <c r="D139" s="31">
        <v>989504555</v>
      </c>
      <c r="E139" s="32"/>
      <c r="F139" s="92"/>
      <c r="G139" s="100"/>
      <c r="H139" s="33"/>
      <c r="I139" s="31"/>
      <c r="J139" s="95"/>
      <c r="K139" s="95"/>
      <c r="L139" s="96"/>
      <c r="M139" s="31"/>
      <c r="N139" s="31"/>
      <c r="O139" s="97"/>
      <c r="P139" s="31"/>
      <c r="Q139" s="31"/>
      <c r="R139" s="35"/>
      <c r="S139" s="35"/>
      <c r="T139" s="31"/>
      <c r="U139" s="31"/>
      <c r="V139" s="31"/>
      <c r="W139" s="31"/>
      <c r="X139" s="31"/>
      <c r="Y139" s="31"/>
      <c r="Z139" s="31"/>
    </row>
    <row r="140" spans="1:26" ht="14.25" customHeight="1" x14ac:dyDescent="0.25">
      <c r="A140" s="36"/>
      <c r="B140" s="36"/>
      <c r="C140" s="36"/>
      <c r="D140" s="31" t="s">
        <v>16</v>
      </c>
      <c r="E140" s="32"/>
      <c r="F140" s="92"/>
      <c r="G140" s="100"/>
      <c r="H140" s="33"/>
      <c r="I140" s="31"/>
      <c r="J140" s="95"/>
      <c r="K140" s="95"/>
      <c r="L140" s="96"/>
      <c r="M140" s="31"/>
      <c r="N140" s="31"/>
      <c r="O140" s="31"/>
      <c r="P140" s="31"/>
      <c r="Q140" s="31"/>
      <c r="R140" s="35"/>
      <c r="S140" s="35"/>
      <c r="T140" s="31"/>
      <c r="U140" s="31"/>
      <c r="V140" s="31"/>
      <c r="W140" s="31"/>
      <c r="X140" s="31"/>
      <c r="Y140" s="31"/>
      <c r="Z140" s="31"/>
    </row>
    <row r="141" spans="1:26" ht="14.25" customHeight="1" x14ac:dyDescent="0.25">
      <c r="A141" s="36"/>
      <c r="B141" s="36"/>
      <c r="C141" s="36"/>
      <c r="D141" s="31"/>
      <c r="E141" s="32"/>
      <c r="F141" s="92"/>
      <c r="G141" s="100"/>
      <c r="H141" s="33"/>
      <c r="I141" s="31"/>
      <c r="J141" s="95"/>
      <c r="K141" s="95"/>
      <c r="L141" s="96"/>
      <c r="M141" s="97"/>
      <c r="N141" s="97"/>
      <c r="O141" s="31"/>
      <c r="P141" s="31"/>
      <c r="Q141" s="31"/>
      <c r="R141" s="35"/>
      <c r="S141" s="35"/>
      <c r="T141" s="31"/>
      <c r="U141" s="31"/>
      <c r="V141" s="31"/>
      <c r="W141" s="31"/>
      <c r="X141" s="31"/>
      <c r="Y141" s="31"/>
      <c r="Z141" s="31"/>
    </row>
    <row r="142" spans="1:26" ht="14.25" customHeight="1" x14ac:dyDescent="0.25">
      <c r="A142" s="36"/>
      <c r="B142" s="36"/>
      <c r="C142" s="36"/>
      <c r="D142" s="31"/>
      <c r="E142" s="32"/>
      <c r="F142" s="92"/>
      <c r="G142" s="100"/>
      <c r="H142" s="33"/>
      <c r="I142" s="31"/>
      <c r="J142" s="95"/>
      <c r="K142" s="95"/>
      <c r="L142" s="96"/>
      <c r="M142" s="31"/>
      <c r="N142" s="31"/>
      <c r="O142" s="31"/>
      <c r="P142" s="31"/>
      <c r="Q142" s="31"/>
      <c r="R142" s="35"/>
      <c r="S142" s="35"/>
      <c r="T142" s="31"/>
      <c r="U142" s="31"/>
      <c r="V142" s="31"/>
      <c r="W142" s="31"/>
      <c r="X142" s="31"/>
      <c r="Y142" s="31"/>
      <c r="Z142" s="31"/>
    </row>
    <row r="143" spans="1:26" ht="14.25" customHeight="1" x14ac:dyDescent="0.25">
      <c r="A143" s="36"/>
      <c r="B143" s="36"/>
      <c r="C143" s="36"/>
      <c r="D143" s="31"/>
      <c r="E143" s="32"/>
      <c r="F143" s="92"/>
      <c r="G143" s="100"/>
      <c r="H143" s="33"/>
      <c r="I143" s="31"/>
      <c r="J143" s="95"/>
      <c r="K143" s="95"/>
      <c r="L143" s="96"/>
      <c r="M143" s="31"/>
      <c r="N143" s="31"/>
      <c r="O143" s="97"/>
      <c r="P143" s="31"/>
      <c r="Q143" s="31"/>
      <c r="R143" s="35"/>
      <c r="S143" s="35"/>
      <c r="T143" s="31"/>
      <c r="U143" s="31"/>
      <c r="V143" s="31"/>
      <c r="W143" s="31"/>
      <c r="X143" s="31"/>
      <c r="Y143" s="31"/>
      <c r="Z143" s="31"/>
    </row>
    <row r="144" spans="1:26" ht="14.25" customHeight="1" x14ac:dyDescent="0.25">
      <c r="A144" s="36"/>
      <c r="B144" s="36"/>
      <c r="C144" s="36"/>
      <c r="D144" s="31">
        <v>11</v>
      </c>
      <c r="E144" s="32">
        <v>1</v>
      </c>
      <c r="F144" s="92"/>
      <c r="G144" s="100"/>
      <c r="H144" s="33"/>
      <c r="I144" s="31"/>
      <c r="J144" s="95"/>
      <c r="K144" s="95"/>
      <c r="L144" s="96"/>
      <c r="M144" s="31"/>
      <c r="N144" s="31"/>
      <c r="O144" s="31"/>
      <c r="P144" s="31"/>
      <c r="Q144" s="31"/>
      <c r="R144" s="35"/>
      <c r="S144" s="35"/>
      <c r="T144" s="31"/>
      <c r="U144" s="31"/>
      <c r="V144" s="31"/>
      <c r="W144" s="31"/>
      <c r="X144" s="31"/>
      <c r="Y144" s="31"/>
      <c r="Z144" s="31"/>
    </row>
    <row r="145" spans="1:26" ht="14.25" customHeight="1" x14ac:dyDescent="0.25">
      <c r="A145" s="36"/>
      <c r="B145" s="36"/>
      <c r="C145" s="36"/>
      <c r="D145" s="31">
        <v>7.4999999999999997E-2</v>
      </c>
      <c r="E145" s="32">
        <f>+D145/D144</f>
        <v>6.8181818181818179E-3</v>
      </c>
      <c r="F145" s="92"/>
      <c r="G145" s="100"/>
      <c r="H145" s="33"/>
      <c r="I145" s="31"/>
      <c r="J145" s="95"/>
      <c r="K145" s="95"/>
      <c r="L145" s="96"/>
      <c r="M145" s="97"/>
      <c r="N145" s="97"/>
      <c r="O145" s="31"/>
      <c r="P145" s="31"/>
      <c r="Q145" s="31"/>
      <c r="R145" s="35"/>
      <c r="S145" s="35"/>
      <c r="T145" s="31"/>
      <c r="U145" s="31"/>
      <c r="V145" s="31"/>
      <c r="W145" s="31"/>
      <c r="X145" s="31"/>
      <c r="Y145" s="31"/>
      <c r="Z145" s="31"/>
    </row>
    <row r="146" spans="1:26" ht="14.25" customHeight="1" x14ac:dyDescent="0.25">
      <c r="A146" s="36"/>
      <c r="B146" s="36"/>
      <c r="C146" s="36"/>
      <c r="D146" s="31"/>
      <c r="E146" s="32"/>
      <c r="F146" s="92"/>
      <c r="G146" s="100"/>
      <c r="H146" s="33"/>
      <c r="I146" s="31"/>
      <c r="J146" s="95"/>
      <c r="K146" s="95"/>
      <c r="L146" s="96"/>
      <c r="M146" s="31"/>
      <c r="N146" s="31"/>
      <c r="O146" s="31"/>
      <c r="P146" s="31"/>
      <c r="Q146" s="31"/>
      <c r="R146" s="35"/>
      <c r="S146" s="35"/>
      <c r="T146" s="31"/>
      <c r="U146" s="31"/>
      <c r="V146" s="31"/>
      <c r="W146" s="31"/>
      <c r="X146" s="31"/>
      <c r="Y146" s="31"/>
      <c r="Z146" s="31"/>
    </row>
    <row r="147" spans="1:26" ht="14.25" customHeight="1" x14ac:dyDescent="0.25">
      <c r="A147" s="36"/>
      <c r="B147" s="36"/>
      <c r="C147" s="36"/>
      <c r="D147" s="31"/>
      <c r="E147" s="32"/>
      <c r="F147" s="92"/>
      <c r="G147" s="100"/>
      <c r="H147" s="33"/>
      <c r="I147" s="31"/>
      <c r="J147" s="95"/>
      <c r="K147" s="95"/>
      <c r="L147" s="96"/>
      <c r="M147" s="31"/>
      <c r="N147" s="31"/>
      <c r="O147" s="31"/>
      <c r="P147" s="31"/>
      <c r="Q147" s="31"/>
      <c r="R147" s="35"/>
      <c r="S147" s="35"/>
      <c r="T147" s="31"/>
      <c r="U147" s="31"/>
      <c r="V147" s="31"/>
      <c r="W147" s="31"/>
      <c r="X147" s="31"/>
      <c r="Y147" s="31"/>
      <c r="Z147" s="31"/>
    </row>
    <row r="148" spans="1:26" ht="14.25" customHeight="1" x14ac:dyDescent="0.25">
      <c r="A148" s="36"/>
      <c r="B148" s="36"/>
      <c r="C148" s="36"/>
      <c r="D148" s="31"/>
      <c r="E148" s="32"/>
      <c r="F148" s="92"/>
      <c r="G148" s="100"/>
      <c r="H148" s="33"/>
      <c r="I148" s="31"/>
      <c r="J148" s="95"/>
      <c r="K148" s="95"/>
      <c r="L148" s="96"/>
      <c r="M148" s="31"/>
      <c r="N148" s="31"/>
      <c r="O148" s="31"/>
      <c r="P148" s="31"/>
      <c r="Q148" s="31"/>
      <c r="R148" s="35"/>
      <c r="S148" s="35"/>
      <c r="T148" s="31"/>
      <c r="U148" s="31"/>
      <c r="V148" s="31"/>
      <c r="W148" s="31"/>
      <c r="X148" s="31"/>
      <c r="Y148" s="31"/>
      <c r="Z148" s="31"/>
    </row>
    <row r="149" spans="1:26" ht="14.25" customHeight="1" x14ac:dyDescent="0.25">
      <c r="A149" s="36"/>
      <c r="B149" s="36"/>
      <c r="C149" s="36"/>
      <c r="D149" s="31"/>
      <c r="E149" s="32"/>
      <c r="F149" s="92"/>
      <c r="G149" s="100"/>
      <c r="H149" s="33"/>
      <c r="I149" s="31"/>
      <c r="J149" s="95"/>
      <c r="K149" s="95"/>
      <c r="L149" s="96"/>
      <c r="M149" s="31"/>
      <c r="N149" s="31"/>
      <c r="O149" s="97"/>
      <c r="P149" s="31"/>
      <c r="Q149" s="31"/>
      <c r="R149" s="35"/>
      <c r="S149" s="35"/>
      <c r="T149" s="31"/>
      <c r="U149" s="31"/>
      <c r="V149" s="31"/>
      <c r="W149" s="31"/>
      <c r="X149" s="31"/>
      <c r="Y149" s="31"/>
      <c r="Z149" s="31"/>
    </row>
    <row r="150" spans="1:26" ht="14.25" customHeight="1" x14ac:dyDescent="0.25">
      <c r="A150" s="36"/>
      <c r="B150" s="36"/>
      <c r="C150" s="36"/>
      <c r="D150" s="31"/>
      <c r="E150" s="32"/>
      <c r="F150" s="92"/>
      <c r="G150" s="100"/>
      <c r="H150" s="33"/>
      <c r="I150" s="31"/>
      <c r="J150" s="95"/>
      <c r="K150" s="95"/>
      <c r="L150" s="96"/>
      <c r="M150" s="31"/>
      <c r="N150" s="31"/>
      <c r="O150" s="31"/>
      <c r="P150" s="31"/>
      <c r="Q150" s="31"/>
      <c r="R150" s="35"/>
      <c r="S150" s="35"/>
      <c r="T150" s="31"/>
      <c r="U150" s="31"/>
      <c r="V150" s="31"/>
      <c r="W150" s="31"/>
      <c r="X150" s="31"/>
      <c r="Y150" s="31"/>
      <c r="Z150" s="31"/>
    </row>
    <row r="151" spans="1:26" ht="14.25" customHeight="1" x14ac:dyDescent="0.25">
      <c r="A151" s="36"/>
      <c r="B151" s="36"/>
      <c r="C151" s="36"/>
      <c r="D151" s="31"/>
      <c r="E151" s="32"/>
      <c r="F151" s="92"/>
      <c r="G151" s="100"/>
      <c r="H151" s="33"/>
      <c r="I151" s="31"/>
      <c r="J151" s="95"/>
      <c r="K151" s="95"/>
      <c r="L151" s="96"/>
      <c r="M151" s="97"/>
      <c r="N151" s="97"/>
      <c r="O151" s="31"/>
      <c r="P151" s="31"/>
      <c r="Q151" s="31"/>
      <c r="R151" s="35"/>
      <c r="S151" s="35"/>
      <c r="T151" s="31"/>
      <c r="U151" s="31"/>
      <c r="V151" s="31"/>
      <c r="W151" s="31"/>
      <c r="X151" s="31"/>
      <c r="Y151" s="31"/>
      <c r="Z151" s="31"/>
    </row>
    <row r="152" spans="1:26" ht="14.25" customHeight="1" x14ac:dyDescent="0.25">
      <c r="A152" s="36"/>
      <c r="B152" s="36"/>
      <c r="C152" s="36"/>
      <c r="D152" s="31"/>
      <c r="E152" s="32"/>
      <c r="F152" s="92"/>
      <c r="G152" s="100"/>
      <c r="H152" s="33"/>
      <c r="I152" s="31"/>
      <c r="J152" s="95"/>
      <c r="K152" s="95"/>
      <c r="L152" s="96"/>
      <c r="M152" s="31"/>
      <c r="N152" s="31"/>
      <c r="O152" s="31"/>
      <c r="P152" s="31"/>
      <c r="Q152" s="31"/>
      <c r="R152" s="35"/>
      <c r="S152" s="35"/>
      <c r="T152" s="31"/>
      <c r="U152" s="31"/>
      <c r="V152" s="31"/>
      <c r="W152" s="31"/>
      <c r="X152" s="31"/>
      <c r="Y152" s="31"/>
      <c r="Z152" s="31"/>
    </row>
    <row r="153" spans="1:26" ht="14.25" customHeight="1" x14ac:dyDescent="0.25">
      <c r="A153" s="36"/>
      <c r="B153" s="36"/>
      <c r="C153" s="36"/>
      <c r="D153" s="31"/>
      <c r="E153" s="32"/>
      <c r="F153" s="92"/>
      <c r="G153" s="100"/>
      <c r="H153" s="33"/>
      <c r="I153" s="31"/>
      <c r="J153" s="95"/>
      <c r="K153" s="95"/>
      <c r="L153" s="96"/>
      <c r="M153" s="31"/>
      <c r="N153" s="31"/>
      <c r="O153" s="97"/>
      <c r="P153" s="31"/>
      <c r="Q153" s="31"/>
      <c r="R153" s="35"/>
      <c r="S153" s="35"/>
      <c r="T153" s="31"/>
      <c r="U153" s="31"/>
      <c r="V153" s="31"/>
      <c r="W153" s="31"/>
      <c r="X153" s="31"/>
      <c r="Y153" s="31"/>
      <c r="Z153" s="31"/>
    </row>
    <row r="154" spans="1:26" ht="14.25" customHeight="1" x14ac:dyDescent="0.25">
      <c r="A154" s="36"/>
      <c r="B154" s="36"/>
      <c r="C154" s="36"/>
      <c r="D154" s="31"/>
      <c r="E154" s="32"/>
      <c r="F154" s="92"/>
      <c r="G154" s="100"/>
      <c r="H154" s="33"/>
      <c r="I154" s="31"/>
      <c r="J154" s="95"/>
      <c r="K154" s="95"/>
      <c r="L154" s="96"/>
      <c r="M154" s="31"/>
      <c r="N154" s="31"/>
      <c r="O154" s="31"/>
      <c r="P154" s="31"/>
      <c r="Q154" s="31"/>
      <c r="R154" s="35"/>
      <c r="S154" s="35"/>
      <c r="T154" s="31"/>
      <c r="U154" s="31"/>
      <c r="V154" s="31"/>
      <c r="W154" s="31"/>
      <c r="X154" s="31"/>
      <c r="Y154" s="31"/>
      <c r="Z154" s="31"/>
    </row>
    <row r="155" spans="1:26" ht="14.25" customHeight="1" x14ac:dyDescent="0.25">
      <c r="A155" s="36"/>
      <c r="B155" s="36"/>
      <c r="C155" s="36"/>
      <c r="D155" s="31"/>
      <c r="E155" s="32"/>
      <c r="F155" s="92"/>
      <c r="G155" s="100"/>
      <c r="H155" s="33"/>
      <c r="I155" s="31"/>
      <c r="J155" s="95"/>
      <c r="K155" s="95"/>
      <c r="L155" s="96"/>
      <c r="M155" s="97"/>
      <c r="N155" s="97"/>
      <c r="O155" s="97"/>
      <c r="P155" s="31"/>
      <c r="Q155" s="31"/>
      <c r="R155" s="35"/>
      <c r="S155" s="35"/>
      <c r="T155" s="31"/>
      <c r="U155" s="31"/>
      <c r="V155" s="31"/>
      <c r="W155" s="31"/>
      <c r="X155" s="31"/>
      <c r="Y155" s="31"/>
      <c r="Z155" s="31"/>
    </row>
    <row r="156" spans="1:26" ht="14.25" customHeight="1" x14ac:dyDescent="0.25">
      <c r="A156" s="36"/>
      <c r="B156" s="36"/>
      <c r="C156" s="36"/>
      <c r="D156" s="31"/>
      <c r="E156" s="32"/>
      <c r="F156" s="92"/>
      <c r="G156" s="100"/>
      <c r="H156" s="33"/>
      <c r="I156" s="31"/>
      <c r="J156" s="95"/>
      <c r="K156" s="95"/>
      <c r="L156" s="96"/>
      <c r="M156" s="31"/>
      <c r="N156" s="31"/>
      <c r="O156" s="31"/>
      <c r="P156" s="31"/>
      <c r="Q156" s="31"/>
      <c r="R156" s="35"/>
      <c r="S156" s="35"/>
      <c r="T156" s="31"/>
      <c r="U156" s="31"/>
      <c r="V156" s="31"/>
      <c r="W156" s="31"/>
      <c r="X156" s="31"/>
      <c r="Y156" s="31"/>
      <c r="Z156" s="31"/>
    </row>
    <row r="157" spans="1:26" ht="14.25" customHeight="1" x14ac:dyDescent="0.25">
      <c r="A157" s="36"/>
      <c r="B157" s="36"/>
      <c r="C157" s="36"/>
      <c r="D157" s="31"/>
      <c r="E157" s="32"/>
      <c r="F157" s="92"/>
      <c r="G157" s="100"/>
      <c r="H157" s="33"/>
      <c r="I157" s="31"/>
      <c r="J157" s="95"/>
      <c r="K157" s="95"/>
      <c r="L157" s="96"/>
      <c r="M157" s="97"/>
      <c r="N157" s="97"/>
      <c r="O157" s="31"/>
      <c r="P157" s="31"/>
      <c r="Q157" s="31"/>
      <c r="R157" s="35"/>
      <c r="S157" s="35"/>
      <c r="T157" s="31"/>
      <c r="U157" s="31"/>
      <c r="V157" s="31"/>
      <c r="W157" s="31"/>
      <c r="X157" s="31"/>
      <c r="Y157" s="31"/>
      <c r="Z157" s="31"/>
    </row>
    <row r="158" spans="1:26" ht="14.25" customHeight="1" x14ac:dyDescent="0.25">
      <c r="A158" s="36"/>
      <c r="B158" s="36"/>
      <c r="C158" s="36"/>
      <c r="D158" s="31"/>
      <c r="E158" s="32"/>
      <c r="F158" s="92"/>
      <c r="G158" s="100"/>
      <c r="H158" s="33"/>
      <c r="I158" s="31"/>
      <c r="J158" s="95"/>
      <c r="K158" s="95"/>
      <c r="L158" s="96"/>
      <c r="M158" s="31"/>
      <c r="N158" s="31"/>
      <c r="O158" s="31"/>
      <c r="P158" s="31"/>
      <c r="Q158" s="31"/>
      <c r="R158" s="35"/>
      <c r="S158" s="35"/>
      <c r="T158" s="31"/>
      <c r="U158" s="31"/>
      <c r="V158" s="31"/>
      <c r="W158" s="31"/>
      <c r="X158" s="31"/>
      <c r="Y158" s="31"/>
      <c r="Z158" s="31"/>
    </row>
    <row r="159" spans="1:26" ht="14.25" customHeight="1" x14ac:dyDescent="0.25">
      <c r="A159" s="36"/>
      <c r="B159" s="36"/>
      <c r="C159" s="36"/>
      <c r="D159" s="31"/>
      <c r="E159" s="32"/>
      <c r="F159" s="92"/>
      <c r="G159" s="100"/>
      <c r="H159" s="33"/>
      <c r="I159" s="31"/>
      <c r="J159" s="95"/>
      <c r="K159" s="95"/>
      <c r="L159" s="96"/>
      <c r="M159" s="31"/>
      <c r="N159" s="31"/>
      <c r="O159" s="31"/>
      <c r="P159" s="31"/>
      <c r="Q159" s="31"/>
      <c r="R159" s="35"/>
      <c r="S159" s="35"/>
      <c r="T159" s="31"/>
      <c r="U159" s="31"/>
      <c r="V159" s="31"/>
      <c r="W159" s="31"/>
      <c r="X159" s="31"/>
      <c r="Y159" s="31"/>
      <c r="Z159" s="31"/>
    </row>
    <row r="160" spans="1:26" ht="14.25" customHeight="1" x14ac:dyDescent="0.25">
      <c r="A160" s="36"/>
      <c r="B160" s="36"/>
      <c r="C160" s="36"/>
      <c r="D160" s="31"/>
      <c r="E160" s="32"/>
      <c r="F160" s="92"/>
      <c r="G160" s="100"/>
      <c r="H160" s="33"/>
      <c r="I160" s="31"/>
      <c r="J160" s="95"/>
      <c r="K160" s="95"/>
      <c r="L160" s="96"/>
      <c r="M160" s="31"/>
      <c r="N160" s="31"/>
      <c r="O160" s="31"/>
      <c r="P160" s="31"/>
      <c r="Q160" s="31"/>
      <c r="R160" s="35"/>
      <c r="S160" s="35"/>
      <c r="T160" s="31"/>
      <c r="U160" s="31"/>
      <c r="V160" s="31"/>
      <c r="W160" s="31"/>
      <c r="X160" s="31"/>
      <c r="Y160" s="31"/>
      <c r="Z160" s="31"/>
    </row>
    <row r="161" spans="1:26" ht="14.25" customHeight="1" x14ac:dyDescent="0.25">
      <c r="A161" s="36"/>
      <c r="B161" s="36"/>
      <c r="C161" s="36"/>
      <c r="D161" s="31"/>
      <c r="E161" s="32"/>
      <c r="F161" s="92"/>
      <c r="G161" s="100"/>
      <c r="H161" s="33"/>
      <c r="I161" s="31"/>
      <c r="J161" s="95"/>
      <c r="K161" s="95"/>
      <c r="L161" s="96"/>
      <c r="M161" s="31"/>
      <c r="N161" s="31"/>
      <c r="O161" s="31"/>
      <c r="P161" s="31"/>
      <c r="Q161" s="31"/>
      <c r="R161" s="35"/>
      <c r="S161" s="35"/>
      <c r="T161" s="31"/>
      <c r="U161" s="31"/>
      <c r="V161" s="31"/>
      <c r="W161" s="31"/>
      <c r="X161" s="31"/>
      <c r="Y161" s="31"/>
      <c r="Z161" s="31"/>
    </row>
    <row r="162" spans="1:26" ht="14.25" customHeight="1" x14ac:dyDescent="0.25">
      <c r="A162" s="36"/>
      <c r="B162" s="36"/>
      <c r="C162" s="36"/>
      <c r="D162" s="31"/>
      <c r="E162" s="32"/>
      <c r="F162" s="92"/>
      <c r="G162" s="100"/>
      <c r="H162" s="33"/>
      <c r="I162" s="31"/>
      <c r="J162" s="95"/>
      <c r="K162" s="95"/>
      <c r="L162" s="96"/>
      <c r="M162" s="31"/>
      <c r="N162" s="31"/>
      <c r="O162" s="97"/>
      <c r="P162" s="31"/>
      <c r="Q162" s="31"/>
      <c r="R162" s="35"/>
      <c r="S162" s="35"/>
      <c r="T162" s="31"/>
      <c r="U162" s="31"/>
      <c r="V162" s="31"/>
      <c r="W162" s="31"/>
      <c r="X162" s="31"/>
      <c r="Y162" s="31"/>
      <c r="Z162" s="31"/>
    </row>
    <row r="163" spans="1:26" ht="14.25" customHeight="1" x14ac:dyDescent="0.25">
      <c r="A163" s="36"/>
      <c r="B163" s="36"/>
      <c r="C163" s="36"/>
      <c r="D163" s="31"/>
      <c r="E163" s="32"/>
      <c r="F163" s="92"/>
      <c r="G163" s="100"/>
      <c r="H163" s="33"/>
      <c r="I163" s="31"/>
      <c r="J163" s="95"/>
      <c r="K163" s="95"/>
      <c r="L163" s="96"/>
      <c r="M163" s="31"/>
      <c r="N163" s="31"/>
      <c r="O163" s="31"/>
      <c r="P163" s="31"/>
      <c r="Q163" s="31"/>
      <c r="R163" s="35"/>
      <c r="S163" s="35"/>
      <c r="T163" s="31"/>
      <c r="U163" s="31"/>
      <c r="V163" s="31"/>
      <c r="W163" s="31"/>
      <c r="X163" s="31"/>
      <c r="Y163" s="31"/>
      <c r="Z163" s="31"/>
    </row>
    <row r="164" spans="1:26" ht="14.25" customHeight="1" x14ac:dyDescent="0.25">
      <c r="A164" s="36"/>
      <c r="B164" s="36"/>
      <c r="C164" s="36"/>
      <c r="D164" s="31"/>
      <c r="E164" s="32"/>
      <c r="F164" s="92"/>
      <c r="G164" s="100"/>
      <c r="H164" s="33"/>
      <c r="I164" s="31"/>
      <c r="J164" s="95"/>
      <c r="K164" s="95"/>
      <c r="L164" s="96"/>
      <c r="M164" s="97"/>
      <c r="N164" s="97"/>
      <c r="O164" s="31"/>
      <c r="P164" s="31"/>
      <c r="Q164" s="31"/>
      <c r="R164" s="35"/>
      <c r="S164" s="35"/>
      <c r="T164" s="31"/>
      <c r="U164" s="31"/>
      <c r="V164" s="31"/>
      <c r="W164" s="31"/>
      <c r="X164" s="31"/>
      <c r="Y164" s="31"/>
      <c r="Z164" s="31"/>
    </row>
    <row r="165" spans="1:26" ht="14.25" customHeight="1" x14ac:dyDescent="0.25">
      <c r="A165" s="36"/>
      <c r="B165" s="36"/>
      <c r="C165" s="36"/>
      <c r="D165" s="31"/>
      <c r="E165" s="32"/>
      <c r="F165" s="92"/>
      <c r="G165" s="100"/>
      <c r="H165" s="33"/>
      <c r="I165" s="31"/>
      <c r="J165" s="95"/>
      <c r="K165" s="95"/>
      <c r="L165" s="96"/>
      <c r="M165" s="31"/>
      <c r="N165" s="31"/>
      <c r="O165" s="31"/>
      <c r="P165" s="31"/>
      <c r="Q165" s="31"/>
      <c r="R165" s="35"/>
      <c r="S165" s="35"/>
      <c r="T165" s="31"/>
      <c r="U165" s="31"/>
      <c r="V165" s="31"/>
      <c r="W165" s="31"/>
      <c r="X165" s="31"/>
      <c r="Y165" s="31"/>
      <c r="Z165" s="31"/>
    </row>
    <row r="166" spans="1:26" ht="14.25" customHeight="1" x14ac:dyDescent="0.25">
      <c r="A166" s="36"/>
      <c r="B166" s="36"/>
      <c r="C166" s="36"/>
      <c r="D166" s="31"/>
      <c r="E166" s="32"/>
      <c r="F166" s="92"/>
      <c r="G166" s="100"/>
      <c r="H166" s="33"/>
      <c r="I166" s="31"/>
      <c r="J166" s="95"/>
      <c r="K166" s="95"/>
      <c r="L166" s="96"/>
      <c r="M166" s="31"/>
      <c r="N166" s="31"/>
      <c r="O166" s="97"/>
      <c r="P166" s="31"/>
      <c r="Q166" s="31"/>
      <c r="R166" s="35"/>
      <c r="S166" s="35"/>
      <c r="T166" s="31"/>
      <c r="U166" s="31"/>
      <c r="V166" s="31"/>
      <c r="W166" s="31"/>
      <c r="X166" s="31"/>
      <c r="Y166" s="31"/>
      <c r="Z166" s="31"/>
    </row>
    <row r="167" spans="1:26" ht="14.25" customHeight="1" x14ac:dyDescent="0.25">
      <c r="A167" s="36"/>
      <c r="B167" s="36"/>
      <c r="C167" s="36"/>
      <c r="D167" s="31"/>
      <c r="E167" s="32"/>
      <c r="F167" s="92"/>
      <c r="G167" s="100"/>
      <c r="H167" s="33"/>
      <c r="I167" s="31"/>
      <c r="J167" s="95"/>
      <c r="K167" s="95"/>
      <c r="L167" s="96"/>
      <c r="M167" s="31"/>
      <c r="N167" s="31"/>
      <c r="O167" s="31"/>
      <c r="P167" s="31"/>
      <c r="Q167" s="31"/>
      <c r="R167" s="35"/>
      <c r="S167" s="35"/>
      <c r="T167" s="31"/>
      <c r="U167" s="31"/>
      <c r="V167" s="31"/>
      <c r="W167" s="31"/>
      <c r="X167" s="31"/>
      <c r="Y167" s="31"/>
      <c r="Z167" s="31"/>
    </row>
    <row r="168" spans="1:26" ht="14.25" customHeight="1" x14ac:dyDescent="0.25">
      <c r="A168" s="36"/>
      <c r="B168" s="36"/>
      <c r="C168" s="36"/>
      <c r="D168" s="31"/>
      <c r="E168" s="32"/>
      <c r="F168" s="92"/>
      <c r="G168" s="100"/>
      <c r="H168" s="33"/>
      <c r="I168" s="31"/>
      <c r="J168" s="95"/>
      <c r="K168" s="95"/>
      <c r="L168" s="96"/>
      <c r="M168" s="97"/>
      <c r="N168" s="97"/>
      <c r="O168" s="31"/>
      <c r="P168" s="31"/>
      <c r="Q168" s="31"/>
      <c r="R168" s="35"/>
      <c r="S168" s="35"/>
      <c r="T168" s="31"/>
      <c r="U168" s="31"/>
      <c r="V168" s="31"/>
      <c r="W168" s="31"/>
      <c r="X168" s="31"/>
      <c r="Y168" s="31"/>
      <c r="Z168" s="31"/>
    </row>
    <row r="169" spans="1:26" ht="14.25" customHeight="1" x14ac:dyDescent="0.25">
      <c r="A169" s="36"/>
      <c r="B169" s="36"/>
      <c r="C169" s="36"/>
      <c r="D169" s="31"/>
      <c r="E169" s="32"/>
      <c r="F169" s="92"/>
      <c r="G169" s="100"/>
      <c r="H169" s="33"/>
      <c r="I169" s="31"/>
      <c r="J169" s="95"/>
      <c r="K169" s="95"/>
      <c r="L169" s="96"/>
      <c r="M169" s="31"/>
      <c r="N169" s="31"/>
      <c r="O169" s="31"/>
      <c r="P169" s="31"/>
      <c r="Q169" s="31"/>
      <c r="R169" s="35"/>
      <c r="S169" s="35"/>
      <c r="T169" s="31"/>
      <c r="U169" s="31"/>
      <c r="V169" s="31"/>
      <c r="W169" s="31"/>
      <c r="X169" s="31"/>
      <c r="Y169" s="31"/>
      <c r="Z169" s="31"/>
    </row>
    <row r="170" spans="1:26" ht="14.25" customHeight="1" x14ac:dyDescent="0.25">
      <c r="A170" s="36"/>
      <c r="B170" s="36"/>
      <c r="C170" s="36"/>
      <c r="D170" s="31"/>
      <c r="E170" s="32"/>
      <c r="F170" s="92"/>
      <c r="G170" s="100"/>
      <c r="H170" s="33"/>
      <c r="I170" s="31"/>
      <c r="J170" s="95"/>
      <c r="K170" s="95"/>
      <c r="L170" s="96"/>
      <c r="M170" s="31"/>
      <c r="N170" s="31"/>
      <c r="O170" s="97"/>
      <c r="P170" s="31"/>
      <c r="Q170" s="31"/>
      <c r="R170" s="35"/>
      <c r="S170" s="35"/>
      <c r="T170" s="31"/>
      <c r="U170" s="31"/>
      <c r="V170" s="31"/>
      <c r="W170" s="31"/>
      <c r="X170" s="31"/>
      <c r="Y170" s="31"/>
      <c r="Z170" s="31"/>
    </row>
    <row r="171" spans="1:26" ht="14.25" customHeight="1" x14ac:dyDescent="0.25">
      <c r="A171" s="36"/>
      <c r="B171" s="36"/>
      <c r="C171" s="36"/>
      <c r="D171" s="31"/>
      <c r="E171" s="32"/>
      <c r="F171" s="92"/>
      <c r="G171" s="100"/>
      <c r="H171" s="33"/>
      <c r="I171" s="31"/>
      <c r="J171" s="95"/>
      <c r="K171" s="95"/>
      <c r="L171" s="96"/>
      <c r="M171" s="31"/>
      <c r="N171" s="31"/>
      <c r="O171" s="31"/>
      <c r="P171" s="31"/>
      <c r="Q171" s="31"/>
      <c r="R171" s="35"/>
      <c r="S171" s="35"/>
      <c r="T171" s="31"/>
      <c r="U171" s="31"/>
      <c r="V171" s="31"/>
      <c r="W171" s="31"/>
      <c r="X171" s="31"/>
      <c r="Y171" s="31"/>
      <c r="Z171" s="31"/>
    </row>
    <row r="172" spans="1:26" ht="14.25" customHeight="1" x14ac:dyDescent="0.25">
      <c r="A172" s="36"/>
      <c r="B172" s="36"/>
      <c r="C172" s="36"/>
      <c r="D172" s="31"/>
      <c r="E172" s="32"/>
      <c r="F172" s="92"/>
      <c r="G172" s="100"/>
      <c r="H172" s="33"/>
      <c r="I172" s="31"/>
      <c r="J172" s="95"/>
      <c r="K172" s="95"/>
      <c r="L172" s="96"/>
      <c r="M172" s="97"/>
      <c r="N172" s="97"/>
      <c r="O172" s="31"/>
      <c r="P172" s="31"/>
      <c r="Q172" s="31"/>
      <c r="R172" s="35"/>
      <c r="S172" s="35"/>
      <c r="T172" s="31"/>
      <c r="U172" s="31"/>
      <c r="V172" s="31"/>
      <c r="W172" s="31"/>
      <c r="X172" s="31"/>
      <c r="Y172" s="31"/>
      <c r="Z172" s="31"/>
    </row>
    <row r="173" spans="1:26" ht="14.25" customHeight="1" x14ac:dyDescent="0.25">
      <c r="A173" s="36"/>
      <c r="B173" s="36"/>
      <c r="C173" s="36"/>
      <c r="D173" s="31"/>
      <c r="E173" s="32"/>
      <c r="F173" s="92"/>
      <c r="G173" s="100"/>
      <c r="H173" s="33"/>
      <c r="I173" s="31"/>
      <c r="J173" s="95"/>
      <c r="K173" s="95"/>
      <c r="L173" s="96"/>
      <c r="M173" s="31"/>
      <c r="N173" s="31"/>
      <c r="O173" s="31"/>
      <c r="P173" s="31"/>
      <c r="Q173" s="31"/>
      <c r="R173" s="35"/>
      <c r="S173" s="35"/>
      <c r="T173" s="31"/>
      <c r="U173" s="31"/>
      <c r="V173" s="31"/>
      <c r="W173" s="31"/>
      <c r="X173" s="31"/>
      <c r="Y173" s="31"/>
      <c r="Z173" s="31"/>
    </row>
    <row r="174" spans="1:26" ht="14.25" customHeight="1" x14ac:dyDescent="0.25">
      <c r="A174" s="36"/>
      <c r="B174" s="36"/>
      <c r="C174" s="36"/>
      <c r="D174" s="31"/>
      <c r="E174" s="32"/>
      <c r="F174" s="92"/>
      <c r="G174" s="100"/>
      <c r="H174" s="33"/>
      <c r="I174" s="31"/>
      <c r="J174" s="95"/>
      <c r="K174" s="95"/>
      <c r="L174" s="96"/>
      <c r="M174" s="31"/>
      <c r="N174" s="31"/>
      <c r="O174" s="97"/>
      <c r="P174" s="31"/>
      <c r="Q174" s="31"/>
      <c r="R174" s="35"/>
      <c r="S174" s="35"/>
      <c r="T174" s="31"/>
      <c r="U174" s="31"/>
      <c r="V174" s="31"/>
      <c r="W174" s="31"/>
      <c r="X174" s="31"/>
      <c r="Y174" s="31"/>
      <c r="Z174" s="31"/>
    </row>
    <row r="175" spans="1:26" ht="14.25" customHeight="1" x14ac:dyDescent="0.25">
      <c r="A175" s="36"/>
      <c r="B175" s="36"/>
      <c r="C175" s="36"/>
      <c r="D175" s="31"/>
      <c r="E175" s="32"/>
      <c r="F175" s="92"/>
      <c r="G175" s="100"/>
      <c r="H175" s="33"/>
      <c r="I175" s="31"/>
      <c r="J175" s="95"/>
      <c r="K175" s="95"/>
      <c r="L175" s="96"/>
      <c r="M175" s="31"/>
      <c r="N175" s="31"/>
      <c r="O175" s="31"/>
      <c r="P175" s="31"/>
      <c r="Q175" s="31"/>
      <c r="R175" s="35"/>
      <c r="S175" s="35"/>
      <c r="T175" s="31"/>
      <c r="U175" s="31"/>
      <c r="V175" s="31"/>
      <c r="W175" s="31"/>
      <c r="X175" s="31"/>
      <c r="Y175" s="31"/>
      <c r="Z175" s="31"/>
    </row>
    <row r="176" spans="1:26" ht="14.25" customHeight="1" x14ac:dyDescent="0.25">
      <c r="A176" s="36"/>
      <c r="B176" s="36"/>
      <c r="C176" s="36"/>
      <c r="D176" s="31"/>
      <c r="E176" s="32"/>
      <c r="F176" s="92"/>
      <c r="G176" s="100"/>
      <c r="H176" s="33"/>
      <c r="I176" s="31"/>
      <c r="J176" s="95"/>
      <c r="K176" s="95"/>
      <c r="L176" s="96"/>
      <c r="M176" s="97"/>
      <c r="N176" s="97"/>
      <c r="O176" s="31"/>
      <c r="P176" s="31"/>
      <c r="Q176" s="31"/>
      <c r="R176" s="35"/>
      <c r="S176" s="35"/>
      <c r="T176" s="31"/>
      <c r="U176" s="31"/>
      <c r="V176" s="31"/>
      <c r="W176" s="31"/>
      <c r="X176" s="31"/>
      <c r="Y176" s="31"/>
      <c r="Z176" s="31"/>
    </row>
    <row r="177" spans="1:26" ht="14.25" customHeight="1" x14ac:dyDescent="0.25">
      <c r="A177" s="36"/>
      <c r="B177" s="36"/>
      <c r="C177" s="36"/>
      <c r="D177" s="31"/>
      <c r="E177" s="32"/>
      <c r="F177" s="92"/>
      <c r="G177" s="100"/>
      <c r="H177" s="33"/>
      <c r="I177" s="31"/>
      <c r="J177" s="95"/>
      <c r="K177" s="95"/>
      <c r="L177" s="96"/>
      <c r="M177" s="31"/>
      <c r="N177" s="31"/>
      <c r="O177" s="31"/>
      <c r="P177" s="31"/>
      <c r="Q177" s="31"/>
      <c r="R177" s="35"/>
      <c r="S177" s="35"/>
      <c r="T177" s="31"/>
      <c r="U177" s="31"/>
      <c r="V177" s="31"/>
      <c r="W177" s="31"/>
      <c r="X177" s="31"/>
      <c r="Y177" s="31"/>
      <c r="Z177" s="31"/>
    </row>
    <row r="178" spans="1:26" ht="14.25" customHeight="1" x14ac:dyDescent="0.25">
      <c r="A178" s="36"/>
      <c r="B178" s="36"/>
      <c r="C178" s="36"/>
      <c r="D178" s="31"/>
      <c r="E178" s="32"/>
      <c r="F178" s="92"/>
      <c r="G178" s="100"/>
      <c r="H178" s="33"/>
      <c r="I178" s="31"/>
      <c r="J178" s="95"/>
      <c r="K178" s="95"/>
      <c r="L178" s="96"/>
      <c r="M178" s="31"/>
      <c r="N178" s="31"/>
      <c r="O178" s="31"/>
      <c r="P178" s="31"/>
      <c r="Q178" s="31"/>
      <c r="R178" s="35"/>
      <c r="S178" s="35"/>
      <c r="T178" s="31"/>
      <c r="U178" s="31"/>
      <c r="V178" s="31"/>
      <c r="W178" s="31"/>
      <c r="X178" s="31"/>
      <c r="Y178" s="31"/>
      <c r="Z178" s="31"/>
    </row>
    <row r="179" spans="1:26" ht="14.25" customHeight="1" x14ac:dyDescent="0.25">
      <c r="A179" s="36"/>
      <c r="B179" s="36"/>
      <c r="C179" s="36"/>
      <c r="D179" s="31"/>
      <c r="E179" s="32"/>
      <c r="F179" s="92"/>
      <c r="G179" s="100"/>
      <c r="H179" s="33"/>
      <c r="I179" s="31"/>
      <c r="J179" s="95"/>
      <c r="K179" s="95"/>
      <c r="L179" s="96"/>
      <c r="M179" s="31"/>
      <c r="N179" s="31"/>
      <c r="O179" s="31"/>
      <c r="P179" s="31"/>
      <c r="Q179" s="31"/>
      <c r="R179" s="35"/>
      <c r="S179" s="35"/>
      <c r="T179" s="31"/>
      <c r="U179" s="31"/>
      <c r="V179" s="31"/>
      <c r="W179" s="31"/>
      <c r="X179" s="31"/>
      <c r="Y179" s="31"/>
      <c r="Z179" s="31"/>
    </row>
    <row r="180" spans="1:26" ht="14.25" customHeight="1" x14ac:dyDescent="0.25">
      <c r="A180" s="36"/>
      <c r="B180" s="36"/>
      <c r="C180" s="36"/>
      <c r="D180" s="31"/>
      <c r="E180" s="32"/>
      <c r="F180" s="92"/>
      <c r="G180" s="100"/>
      <c r="H180" s="33"/>
      <c r="I180" s="31"/>
      <c r="J180" s="95"/>
      <c r="K180" s="95"/>
      <c r="L180" s="96"/>
      <c r="M180" s="31"/>
      <c r="N180" s="31"/>
      <c r="O180" s="31"/>
      <c r="P180" s="31"/>
      <c r="Q180" s="31"/>
      <c r="R180" s="35"/>
      <c r="S180" s="35"/>
      <c r="T180" s="31"/>
      <c r="U180" s="31"/>
      <c r="V180" s="31"/>
      <c r="W180" s="31"/>
      <c r="X180" s="31"/>
      <c r="Y180" s="31"/>
      <c r="Z180" s="31"/>
    </row>
    <row r="181" spans="1:26" ht="14.25" customHeight="1" x14ac:dyDescent="0.25">
      <c r="A181" s="36"/>
      <c r="B181" s="36"/>
      <c r="C181" s="36"/>
      <c r="D181" s="31"/>
      <c r="E181" s="32"/>
      <c r="F181" s="92"/>
      <c r="G181" s="100"/>
      <c r="H181" s="33"/>
      <c r="I181" s="31"/>
      <c r="J181" s="95"/>
      <c r="K181" s="95"/>
      <c r="L181" s="96"/>
      <c r="M181" s="31"/>
      <c r="N181" s="31"/>
      <c r="O181" s="31"/>
      <c r="P181" s="31"/>
      <c r="Q181" s="31"/>
      <c r="R181" s="35"/>
      <c r="S181" s="35"/>
      <c r="T181" s="31"/>
      <c r="U181" s="31"/>
      <c r="V181" s="31"/>
      <c r="W181" s="31"/>
      <c r="X181" s="31"/>
      <c r="Y181" s="31"/>
      <c r="Z181" s="31"/>
    </row>
    <row r="182" spans="1:26" ht="14.25" customHeight="1" x14ac:dyDescent="0.25">
      <c r="A182" s="36"/>
      <c r="B182" s="36"/>
      <c r="C182" s="36"/>
      <c r="D182" s="31"/>
      <c r="E182" s="32"/>
      <c r="F182" s="92"/>
      <c r="G182" s="100"/>
      <c r="H182" s="33"/>
      <c r="I182" s="31"/>
      <c r="J182" s="95"/>
      <c r="K182" s="95"/>
      <c r="L182" s="96"/>
      <c r="M182" s="31"/>
      <c r="N182" s="31"/>
      <c r="O182" s="31"/>
      <c r="P182" s="31"/>
      <c r="Q182" s="31"/>
      <c r="R182" s="35"/>
      <c r="S182" s="35"/>
      <c r="T182" s="31"/>
      <c r="U182" s="31"/>
      <c r="V182" s="31"/>
      <c r="W182" s="31"/>
      <c r="X182" s="31"/>
      <c r="Y182" s="31"/>
      <c r="Z182" s="31"/>
    </row>
    <row r="183" spans="1:26" ht="14.25" customHeight="1" x14ac:dyDescent="0.25">
      <c r="A183" s="36"/>
      <c r="B183" s="36"/>
      <c r="C183" s="36"/>
      <c r="D183" s="31"/>
      <c r="E183" s="32"/>
      <c r="F183" s="92"/>
      <c r="G183" s="100"/>
      <c r="H183" s="33"/>
      <c r="I183" s="31"/>
      <c r="J183" s="95"/>
      <c r="K183" s="95"/>
      <c r="L183" s="96"/>
      <c r="M183" s="31"/>
      <c r="N183" s="31"/>
      <c r="O183" s="31"/>
      <c r="P183" s="31"/>
      <c r="Q183" s="31"/>
      <c r="R183" s="35"/>
      <c r="S183" s="35"/>
      <c r="T183" s="31"/>
      <c r="U183" s="31"/>
      <c r="V183" s="31"/>
      <c r="W183" s="31"/>
      <c r="X183" s="31"/>
      <c r="Y183" s="31"/>
      <c r="Z183" s="31"/>
    </row>
    <row r="184" spans="1:26" ht="14.25" customHeight="1" x14ac:dyDescent="0.25">
      <c r="A184" s="36"/>
      <c r="B184" s="36"/>
      <c r="C184" s="36"/>
      <c r="D184" s="31"/>
      <c r="E184" s="32"/>
      <c r="F184" s="92"/>
      <c r="G184" s="100"/>
      <c r="H184" s="33"/>
      <c r="I184" s="31"/>
      <c r="J184" s="95"/>
      <c r="K184" s="95"/>
      <c r="L184" s="96"/>
      <c r="M184" s="31"/>
      <c r="N184" s="31"/>
      <c r="O184" s="31"/>
      <c r="P184" s="31"/>
      <c r="Q184" s="31"/>
      <c r="R184" s="35"/>
      <c r="S184" s="35"/>
      <c r="T184" s="31"/>
      <c r="U184" s="31"/>
      <c r="V184" s="31"/>
      <c r="W184" s="31"/>
      <c r="X184" s="31"/>
      <c r="Y184" s="31"/>
      <c r="Z184" s="31"/>
    </row>
    <row r="185" spans="1:26" ht="14.25" customHeight="1" x14ac:dyDescent="0.25">
      <c r="A185" s="36"/>
      <c r="B185" s="36"/>
      <c r="C185" s="36"/>
      <c r="D185" s="31"/>
      <c r="E185" s="32"/>
      <c r="F185" s="92"/>
      <c r="G185" s="100"/>
      <c r="H185" s="33"/>
      <c r="I185" s="31"/>
      <c r="J185" s="95"/>
      <c r="K185" s="95"/>
      <c r="L185" s="96"/>
      <c r="M185" s="31"/>
      <c r="N185" s="31"/>
      <c r="O185" s="31"/>
      <c r="P185" s="31"/>
      <c r="Q185" s="31"/>
      <c r="R185" s="35"/>
      <c r="S185" s="35"/>
      <c r="T185" s="31"/>
      <c r="U185" s="31"/>
      <c r="V185" s="31"/>
      <c r="W185" s="31"/>
      <c r="X185" s="31"/>
      <c r="Y185" s="31"/>
      <c r="Z185" s="31"/>
    </row>
    <row r="186" spans="1:26" ht="14.25" customHeight="1" x14ac:dyDescent="0.25">
      <c r="A186" s="36"/>
      <c r="B186" s="36"/>
      <c r="C186" s="36"/>
      <c r="D186" s="31"/>
      <c r="E186" s="32"/>
      <c r="F186" s="92"/>
      <c r="G186" s="100"/>
      <c r="H186" s="33"/>
      <c r="I186" s="31"/>
      <c r="J186" s="95"/>
      <c r="K186" s="95"/>
      <c r="L186" s="96"/>
      <c r="M186" s="31"/>
      <c r="N186" s="31"/>
      <c r="O186" s="31"/>
      <c r="P186" s="31"/>
      <c r="Q186" s="31"/>
      <c r="R186" s="35"/>
      <c r="S186" s="35"/>
      <c r="T186" s="31"/>
      <c r="U186" s="31"/>
      <c r="V186" s="31"/>
      <c r="W186" s="31"/>
      <c r="X186" s="31"/>
      <c r="Y186" s="31"/>
      <c r="Z186" s="31"/>
    </row>
    <row r="187" spans="1:26" ht="14.25" customHeight="1" x14ac:dyDescent="0.25">
      <c r="A187" s="36"/>
      <c r="B187" s="36"/>
      <c r="C187" s="36"/>
      <c r="D187" s="31"/>
      <c r="E187" s="32"/>
      <c r="F187" s="92"/>
      <c r="G187" s="100"/>
      <c r="H187" s="33"/>
      <c r="I187" s="31"/>
      <c r="J187" s="95"/>
      <c r="K187" s="95"/>
      <c r="L187" s="96"/>
      <c r="M187" s="31"/>
      <c r="N187" s="31"/>
      <c r="O187" s="31"/>
      <c r="P187" s="31"/>
      <c r="Q187" s="31"/>
      <c r="R187" s="35"/>
      <c r="S187" s="35"/>
      <c r="T187" s="31"/>
      <c r="U187" s="31"/>
      <c r="V187" s="31"/>
      <c r="W187" s="31"/>
      <c r="X187" s="31"/>
      <c r="Y187" s="31"/>
      <c r="Z187" s="31"/>
    </row>
    <row r="188" spans="1:26" ht="14.25" customHeight="1" x14ac:dyDescent="0.25">
      <c r="A188" s="36"/>
      <c r="B188" s="36"/>
      <c r="C188" s="36"/>
      <c r="D188" s="31"/>
      <c r="E188" s="32"/>
      <c r="F188" s="92"/>
      <c r="G188" s="100"/>
      <c r="H188" s="33"/>
      <c r="I188" s="31"/>
      <c r="J188" s="95"/>
      <c r="K188" s="95"/>
      <c r="L188" s="96"/>
      <c r="M188" s="31"/>
      <c r="N188" s="31"/>
      <c r="O188" s="31"/>
      <c r="P188" s="31"/>
      <c r="Q188" s="31"/>
      <c r="R188" s="35"/>
      <c r="S188" s="35"/>
      <c r="T188" s="31"/>
      <c r="U188" s="31"/>
      <c r="V188" s="31"/>
      <c r="W188" s="31"/>
      <c r="X188" s="31"/>
      <c r="Y188" s="31"/>
      <c r="Z188" s="31"/>
    </row>
    <row r="189" spans="1:26" ht="14.25" customHeight="1" x14ac:dyDescent="0.25">
      <c r="A189" s="36"/>
      <c r="B189" s="36"/>
      <c r="C189" s="36"/>
      <c r="D189" s="31"/>
      <c r="E189" s="32"/>
      <c r="F189" s="92"/>
      <c r="G189" s="100"/>
      <c r="H189" s="33"/>
      <c r="I189" s="31"/>
      <c r="J189" s="95"/>
      <c r="K189" s="95"/>
      <c r="L189" s="96"/>
      <c r="M189" s="31"/>
      <c r="N189" s="31"/>
      <c r="O189" s="31"/>
      <c r="P189" s="31"/>
      <c r="Q189" s="31"/>
      <c r="R189" s="35"/>
      <c r="S189" s="35"/>
      <c r="T189" s="31"/>
      <c r="U189" s="31"/>
      <c r="V189" s="31"/>
      <c r="W189" s="31"/>
      <c r="X189" s="31"/>
      <c r="Y189" s="31"/>
      <c r="Z189" s="31"/>
    </row>
    <row r="190" spans="1:26" ht="14.25" customHeight="1" x14ac:dyDescent="0.25">
      <c r="A190" s="36"/>
      <c r="B190" s="36"/>
      <c r="C190" s="36"/>
      <c r="D190" s="31"/>
      <c r="E190" s="32"/>
      <c r="F190" s="92"/>
      <c r="G190" s="100"/>
      <c r="H190" s="33"/>
      <c r="I190" s="31"/>
      <c r="J190" s="95"/>
      <c r="K190" s="95"/>
      <c r="L190" s="96"/>
      <c r="M190" s="31"/>
      <c r="N190" s="31"/>
      <c r="O190" s="31"/>
      <c r="P190" s="31"/>
      <c r="Q190" s="31"/>
      <c r="R190" s="35"/>
      <c r="S190" s="35"/>
      <c r="T190" s="31"/>
      <c r="U190" s="31"/>
      <c r="V190" s="31"/>
      <c r="W190" s="31"/>
      <c r="X190" s="31"/>
      <c r="Y190" s="31"/>
      <c r="Z190" s="31"/>
    </row>
    <row r="191" spans="1:26" ht="14.25" customHeight="1" x14ac:dyDescent="0.25">
      <c r="A191" s="36"/>
      <c r="B191" s="36"/>
      <c r="C191" s="36"/>
      <c r="D191" s="31"/>
      <c r="E191" s="32"/>
      <c r="F191" s="92"/>
      <c r="G191" s="100"/>
      <c r="H191" s="33"/>
      <c r="I191" s="31"/>
      <c r="J191" s="95"/>
      <c r="K191" s="95"/>
      <c r="L191" s="96"/>
      <c r="M191" s="31"/>
      <c r="N191" s="31"/>
      <c r="O191" s="31"/>
      <c r="P191" s="31"/>
      <c r="Q191" s="31"/>
      <c r="R191" s="35"/>
      <c r="S191" s="35"/>
      <c r="T191" s="31"/>
      <c r="U191" s="31"/>
      <c r="V191" s="31"/>
      <c r="W191" s="31"/>
      <c r="X191" s="31"/>
      <c r="Y191" s="31"/>
      <c r="Z191" s="31"/>
    </row>
    <row r="192" spans="1:26" ht="14.25" customHeight="1" x14ac:dyDescent="0.25">
      <c r="A192" s="36"/>
      <c r="B192" s="36"/>
      <c r="C192" s="36"/>
      <c r="D192" s="31"/>
      <c r="E192" s="32"/>
      <c r="F192" s="92"/>
      <c r="G192" s="100"/>
      <c r="H192" s="33"/>
      <c r="I192" s="31"/>
      <c r="J192" s="95"/>
      <c r="K192" s="95"/>
      <c r="L192" s="96"/>
      <c r="M192" s="31"/>
      <c r="N192" s="31"/>
      <c r="O192" s="31"/>
      <c r="P192" s="31"/>
      <c r="Q192" s="31"/>
      <c r="R192" s="35"/>
      <c r="S192" s="35"/>
      <c r="T192" s="31"/>
      <c r="U192" s="31"/>
      <c r="V192" s="31"/>
      <c r="W192" s="31"/>
      <c r="X192" s="31"/>
      <c r="Y192" s="31"/>
      <c r="Z192" s="31"/>
    </row>
    <row r="193" spans="1:26" ht="14.25" customHeight="1" x14ac:dyDescent="0.25">
      <c r="A193" s="36"/>
      <c r="B193" s="36"/>
      <c r="C193" s="36"/>
      <c r="D193" s="31"/>
      <c r="E193" s="32"/>
      <c r="F193" s="92"/>
      <c r="G193" s="100"/>
      <c r="H193" s="33"/>
      <c r="I193" s="31"/>
      <c r="J193" s="95"/>
      <c r="K193" s="95"/>
      <c r="L193" s="96"/>
      <c r="M193" s="31"/>
      <c r="N193" s="31"/>
      <c r="O193" s="31"/>
      <c r="P193" s="31"/>
      <c r="Q193" s="31"/>
      <c r="R193" s="35"/>
      <c r="S193" s="35"/>
      <c r="T193" s="31"/>
      <c r="U193" s="31"/>
      <c r="V193" s="31"/>
      <c r="W193" s="31"/>
      <c r="X193" s="31"/>
      <c r="Y193" s="31"/>
      <c r="Z193" s="31"/>
    </row>
    <row r="194" spans="1:26" ht="14.25" customHeight="1" x14ac:dyDescent="0.25">
      <c r="A194" s="36"/>
      <c r="B194" s="36"/>
      <c r="C194" s="36"/>
      <c r="D194" s="31"/>
      <c r="E194" s="32"/>
      <c r="F194" s="92"/>
      <c r="G194" s="100"/>
      <c r="H194" s="33"/>
      <c r="I194" s="31"/>
      <c r="J194" s="95"/>
      <c r="K194" s="95"/>
      <c r="L194" s="96"/>
      <c r="M194" s="31"/>
      <c r="N194" s="31"/>
      <c r="O194" s="31"/>
      <c r="P194" s="31"/>
      <c r="Q194" s="31"/>
      <c r="R194" s="35"/>
      <c r="S194" s="35"/>
      <c r="T194" s="31"/>
      <c r="U194" s="31"/>
      <c r="V194" s="31"/>
      <c r="W194" s="31"/>
      <c r="X194" s="31"/>
      <c r="Y194" s="31"/>
      <c r="Z194" s="31"/>
    </row>
    <row r="195" spans="1:26" ht="14.25" customHeight="1" x14ac:dyDescent="0.25">
      <c r="A195" s="36"/>
      <c r="B195" s="36"/>
      <c r="C195" s="36"/>
      <c r="D195" s="31"/>
      <c r="E195" s="32"/>
      <c r="F195" s="92"/>
      <c r="G195" s="100"/>
      <c r="H195" s="33"/>
      <c r="I195" s="31"/>
      <c r="J195" s="95"/>
      <c r="K195" s="95"/>
      <c r="L195" s="96"/>
      <c r="M195" s="31"/>
      <c r="N195" s="31"/>
      <c r="O195" s="31"/>
      <c r="P195" s="31"/>
      <c r="Q195" s="31"/>
      <c r="R195" s="35"/>
      <c r="S195" s="35"/>
      <c r="T195" s="31"/>
      <c r="U195" s="31"/>
      <c r="V195" s="31"/>
      <c r="W195" s="31"/>
      <c r="X195" s="31"/>
      <c r="Y195" s="31"/>
      <c r="Z195" s="31"/>
    </row>
    <row r="196" spans="1:26" ht="14.25" customHeight="1" x14ac:dyDescent="0.25">
      <c r="A196" s="36"/>
      <c r="B196" s="36"/>
      <c r="C196" s="36"/>
      <c r="D196" s="31"/>
      <c r="E196" s="32"/>
      <c r="F196" s="92"/>
      <c r="G196" s="100"/>
      <c r="H196" s="33"/>
      <c r="I196" s="31"/>
      <c r="J196" s="95"/>
      <c r="K196" s="95"/>
      <c r="L196" s="96"/>
      <c r="M196" s="31"/>
      <c r="N196" s="31"/>
      <c r="O196" s="31"/>
      <c r="P196" s="31"/>
      <c r="Q196" s="31"/>
      <c r="R196" s="35"/>
      <c r="S196" s="35"/>
      <c r="T196" s="31"/>
      <c r="U196" s="31"/>
      <c r="V196" s="31"/>
      <c r="W196" s="31"/>
      <c r="X196" s="31"/>
      <c r="Y196" s="31"/>
      <c r="Z196" s="31"/>
    </row>
    <row r="197" spans="1:26" ht="14.25" customHeight="1" x14ac:dyDescent="0.25">
      <c r="A197" s="36"/>
      <c r="B197" s="36"/>
      <c r="C197" s="36"/>
      <c r="D197" s="31"/>
      <c r="E197" s="32"/>
      <c r="F197" s="92"/>
      <c r="G197" s="100"/>
      <c r="H197" s="33"/>
      <c r="I197" s="31"/>
      <c r="J197" s="95"/>
      <c r="K197" s="95"/>
      <c r="L197" s="96"/>
      <c r="M197" s="31"/>
      <c r="N197" s="31"/>
      <c r="O197" s="31"/>
      <c r="P197" s="31"/>
      <c r="Q197" s="31"/>
      <c r="R197" s="35"/>
      <c r="S197" s="35"/>
      <c r="T197" s="31"/>
      <c r="U197" s="31"/>
      <c r="V197" s="31"/>
      <c r="W197" s="31"/>
      <c r="X197" s="31"/>
      <c r="Y197" s="31"/>
      <c r="Z197" s="31"/>
    </row>
    <row r="198" spans="1:26" ht="14.25" customHeight="1" x14ac:dyDescent="0.25">
      <c r="A198" s="36"/>
      <c r="B198" s="36"/>
      <c r="C198" s="36"/>
      <c r="D198" s="31"/>
      <c r="E198" s="32"/>
      <c r="F198" s="92"/>
      <c r="G198" s="100"/>
      <c r="H198" s="33"/>
      <c r="I198" s="31"/>
      <c r="J198" s="95"/>
      <c r="K198" s="95"/>
      <c r="L198" s="96"/>
      <c r="M198" s="31"/>
      <c r="N198" s="31"/>
      <c r="O198" s="31"/>
      <c r="P198" s="31"/>
      <c r="Q198" s="31"/>
      <c r="R198" s="35"/>
      <c r="S198" s="35"/>
      <c r="T198" s="31"/>
      <c r="U198" s="31"/>
      <c r="V198" s="31"/>
      <c r="W198" s="31"/>
      <c r="X198" s="31"/>
      <c r="Y198" s="31"/>
      <c r="Z198" s="31"/>
    </row>
    <row r="199" spans="1:26" ht="14.25" customHeight="1" x14ac:dyDescent="0.25">
      <c r="A199" s="36"/>
      <c r="B199" s="36"/>
      <c r="C199" s="36"/>
      <c r="D199" s="31"/>
      <c r="E199" s="32"/>
      <c r="F199" s="92"/>
      <c r="G199" s="100"/>
      <c r="H199" s="33"/>
      <c r="I199" s="31"/>
      <c r="J199" s="95"/>
      <c r="K199" s="95"/>
      <c r="L199" s="96"/>
      <c r="M199" s="31"/>
      <c r="N199" s="31"/>
      <c r="O199" s="31"/>
      <c r="P199" s="31"/>
      <c r="Q199" s="31"/>
      <c r="R199" s="35"/>
      <c r="S199" s="35"/>
      <c r="T199" s="31"/>
      <c r="U199" s="31"/>
      <c r="V199" s="31"/>
      <c r="W199" s="31"/>
      <c r="X199" s="31"/>
      <c r="Y199" s="31"/>
      <c r="Z199" s="31"/>
    </row>
    <row r="200" spans="1:26" ht="14.25" customHeight="1" x14ac:dyDescent="0.25">
      <c r="A200" s="36"/>
      <c r="B200" s="36"/>
      <c r="C200" s="36"/>
      <c r="D200" s="31"/>
      <c r="E200" s="32"/>
      <c r="F200" s="92"/>
      <c r="G200" s="100"/>
      <c r="H200" s="33"/>
      <c r="I200" s="31"/>
      <c r="J200" s="95"/>
      <c r="K200" s="95"/>
      <c r="L200" s="96"/>
      <c r="M200" s="31"/>
      <c r="N200" s="31"/>
      <c r="O200" s="31"/>
      <c r="P200" s="31"/>
      <c r="Q200" s="31"/>
      <c r="R200" s="35"/>
      <c r="S200" s="35"/>
      <c r="T200" s="31"/>
      <c r="U200" s="31"/>
      <c r="V200" s="31"/>
      <c r="W200" s="31"/>
      <c r="X200" s="31"/>
      <c r="Y200" s="31"/>
      <c r="Z200" s="31"/>
    </row>
    <row r="201" spans="1:26" ht="14.25" customHeight="1" x14ac:dyDescent="0.25">
      <c r="A201" s="36"/>
      <c r="B201" s="36"/>
      <c r="C201" s="36"/>
      <c r="D201" s="31"/>
      <c r="E201" s="32"/>
      <c r="F201" s="92"/>
      <c r="G201" s="100"/>
      <c r="H201" s="33"/>
      <c r="I201" s="31"/>
      <c r="J201" s="95"/>
      <c r="K201" s="95"/>
      <c r="L201" s="96"/>
      <c r="M201" s="31"/>
      <c r="N201" s="31"/>
      <c r="O201" s="31"/>
      <c r="P201" s="31"/>
      <c r="Q201" s="31"/>
      <c r="R201" s="35"/>
      <c r="S201" s="35"/>
      <c r="T201" s="31"/>
      <c r="U201" s="31"/>
      <c r="V201" s="31"/>
      <c r="W201" s="31"/>
      <c r="X201" s="31"/>
      <c r="Y201" s="31"/>
      <c r="Z201" s="31"/>
    </row>
    <row r="202" spans="1:26" ht="14.25" customHeight="1" x14ac:dyDescent="0.25">
      <c r="A202" s="36"/>
      <c r="B202" s="36"/>
      <c r="C202" s="36"/>
      <c r="D202" s="31"/>
      <c r="E202" s="32"/>
      <c r="F202" s="92"/>
      <c r="G202" s="100"/>
      <c r="H202" s="33"/>
      <c r="I202" s="31"/>
      <c r="J202" s="95"/>
      <c r="K202" s="95"/>
      <c r="L202" s="96"/>
      <c r="M202" s="31"/>
      <c r="N202" s="31"/>
      <c r="O202" s="31"/>
      <c r="P202" s="31"/>
      <c r="Q202" s="31"/>
      <c r="R202" s="35"/>
      <c r="S202" s="35"/>
      <c r="T202" s="31"/>
      <c r="U202" s="31"/>
      <c r="V202" s="31"/>
      <c r="W202" s="31"/>
      <c r="X202" s="31"/>
      <c r="Y202" s="31"/>
      <c r="Z202" s="31"/>
    </row>
    <row r="203" spans="1:26" ht="14.25" customHeight="1" x14ac:dyDescent="0.25">
      <c r="A203" s="36"/>
      <c r="B203" s="36"/>
      <c r="C203" s="36"/>
      <c r="D203" s="31"/>
      <c r="E203" s="32"/>
      <c r="F203" s="92"/>
      <c r="G203" s="100"/>
      <c r="H203" s="33"/>
      <c r="I203" s="31"/>
      <c r="J203" s="95"/>
      <c r="K203" s="95"/>
      <c r="L203" s="96"/>
      <c r="M203" s="31"/>
      <c r="N203" s="31"/>
      <c r="O203" s="31"/>
      <c r="P203" s="31"/>
      <c r="Q203" s="31"/>
      <c r="R203" s="35"/>
      <c r="S203" s="35"/>
      <c r="T203" s="31"/>
      <c r="U203" s="31"/>
      <c r="V203" s="31"/>
      <c r="W203" s="31"/>
      <c r="X203" s="31"/>
      <c r="Y203" s="31"/>
      <c r="Z203" s="31"/>
    </row>
    <row r="204" spans="1:26" ht="14.25" customHeight="1" x14ac:dyDescent="0.25">
      <c r="A204" s="36"/>
      <c r="B204" s="36"/>
      <c r="C204" s="36"/>
      <c r="D204" s="31"/>
      <c r="E204" s="32"/>
      <c r="F204" s="92"/>
      <c r="G204" s="100"/>
      <c r="H204" s="33"/>
      <c r="I204" s="31"/>
      <c r="J204" s="95"/>
      <c r="K204" s="95"/>
      <c r="L204" s="96"/>
      <c r="M204" s="31"/>
      <c r="N204" s="31"/>
      <c r="O204" s="31"/>
      <c r="P204" s="31"/>
      <c r="Q204" s="31"/>
      <c r="R204" s="35"/>
      <c r="S204" s="35"/>
      <c r="T204" s="31"/>
      <c r="U204" s="31"/>
      <c r="V204" s="31"/>
      <c r="W204" s="31"/>
      <c r="X204" s="31"/>
      <c r="Y204" s="31"/>
      <c r="Z204" s="31"/>
    </row>
    <row r="205" spans="1:26" ht="14.25" customHeight="1" x14ac:dyDescent="0.25">
      <c r="A205" s="36"/>
      <c r="B205" s="36"/>
      <c r="C205" s="36"/>
      <c r="D205" s="31"/>
      <c r="E205" s="32"/>
      <c r="F205" s="92"/>
      <c r="G205" s="100"/>
      <c r="H205" s="33"/>
      <c r="I205" s="31"/>
      <c r="J205" s="95"/>
      <c r="K205" s="95"/>
      <c r="L205" s="96"/>
      <c r="M205" s="31"/>
      <c r="N205" s="31"/>
      <c r="O205" s="31"/>
      <c r="P205" s="31"/>
      <c r="Q205" s="31"/>
      <c r="R205" s="35"/>
      <c r="S205" s="35"/>
      <c r="T205" s="31"/>
      <c r="U205" s="31"/>
      <c r="V205" s="31"/>
      <c r="W205" s="31"/>
      <c r="X205" s="31"/>
      <c r="Y205" s="31"/>
      <c r="Z205" s="31"/>
    </row>
    <row r="206" spans="1:26" ht="14.25" customHeight="1" x14ac:dyDescent="0.25">
      <c r="A206" s="36"/>
      <c r="B206" s="36"/>
      <c r="C206" s="36"/>
      <c r="D206" s="31"/>
      <c r="E206" s="32"/>
      <c r="F206" s="92"/>
      <c r="G206" s="100"/>
      <c r="H206" s="33"/>
      <c r="I206" s="31"/>
      <c r="J206" s="95"/>
      <c r="K206" s="95"/>
      <c r="L206" s="96"/>
      <c r="M206" s="31"/>
      <c r="N206" s="31"/>
      <c r="O206" s="31"/>
      <c r="P206" s="31"/>
      <c r="Q206" s="31"/>
      <c r="R206" s="35"/>
      <c r="S206" s="35"/>
      <c r="T206" s="31"/>
      <c r="U206" s="31"/>
      <c r="V206" s="31"/>
      <c r="W206" s="31"/>
      <c r="X206" s="31"/>
      <c r="Y206" s="31"/>
      <c r="Z206" s="31"/>
    </row>
    <row r="207" spans="1:26" ht="14.25" customHeight="1" x14ac:dyDescent="0.25">
      <c r="A207" s="36"/>
      <c r="B207" s="36"/>
      <c r="C207" s="36"/>
      <c r="D207" s="31"/>
      <c r="E207" s="32"/>
      <c r="F207" s="92"/>
      <c r="G207" s="100"/>
      <c r="H207" s="33"/>
      <c r="I207" s="31"/>
      <c r="J207" s="95"/>
      <c r="K207" s="95"/>
      <c r="L207" s="96"/>
      <c r="M207" s="31"/>
      <c r="N207" s="31"/>
      <c r="O207" s="31"/>
      <c r="P207" s="31"/>
      <c r="Q207" s="31"/>
      <c r="R207" s="35"/>
      <c r="S207" s="35"/>
      <c r="T207" s="31"/>
      <c r="U207" s="31"/>
      <c r="V207" s="31"/>
      <c r="W207" s="31"/>
      <c r="X207" s="31"/>
      <c r="Y207" s="31"/>
      <c r="Z207" s="31"/>
    </row>
    <row r="208" spans="1:26" ht="14.25" customHeight="1" x14ac:dyDescent="0.25">
      <c r="A208" s="36"/>
      <c r="B208" s="36"/>
      <c r="C208" s="36"/>
      <c r="D208" s="31"/>
      <c r="E208" s="32"/>
      <c r="F208" s="92"/>
      <c r="G208" s="100"/>
      <c r="H208" s="33"/>
      <c r="I208" s="31"/>
      <c r="J208" s="95"/>
      <c r="K208" s="95"/>
      <c r="L208" s="96"/>
      <c r="M208" s="31"/>
      <c r="N208" s="31"/>
      <c r="O208" s="31"/>
      <c r="P208" s="31"/>
      <c r="Q208" s="31"/>
      <c r="R208" s="35"/>
      <c r="S208" s="35"/>
      <c r="T208" s="31"/>
      <c r="U208" s="31"/>
      <c r="V208" s="31"/>
      <c r="W208" s="31"/>
      <c r="X208" s="31"/>
      <c r="Y208" s="31"/>
      <c r="Z208" s="31"/>
    </row>
    <row r="209" spans="1:26" ht="14.25" customHeight="1" x14ac:dyDescent="0.25">
      <c r="A209" s="36"/>
      <c r="B209" s="36"/>
      <c r="C209" s="36"/>
      <c r="D209" s="31"/>
      <c r="E209" s="32"/>
      <c r="F209" s="92"/>
      <c r="G209" s="100"/>
      <c r="H209" s="33"/>
      <c r="I209" s="31"/>
      <c r="J209" s="95"/>
      <c r="K209" s="95"/>
      <c r="L209" s="96"/>
      <c r="M209" s="31"/>
      <c r="N209" s="31"/>
      <c r="O209" s="31"/>
      <c r="P209" s="31"/>
      <c r="Q209" s="31"/>
      <c r="R209" s="35"/>
      <c r="S209" s="35"/>
      <c r="T209" s="31"/>
      <c r="U209" s="31"/>
      <c r="V209" s="31"/>
      <c r="W209" s="31"/>
      <c r="X209" s="31"/>
      <c r="Y209" s="31"/>
      <c r="Z209" s="31"/>
    </row>
    <row r="210" spans="1:26" ht="14.25" customHeight="1" x14ac:dyDescent="0.25">
      <c r="A210" s="36"/>
      <c r="B210" s="36"/>
      <c r="C210" s="36"/>
      <c r="D210" s="31"/>
      <c r="E210" s="32"/>
      <c r="F210" s="92"/>
      <c r="G210" s="100"/>
      <c r="H210" s="33"/>
      <c r="I210" s="31"/>
      <c r="J210" s="95"/>
      <c r="K210" s="95"/>
      <c r="L210" s="96"/>
      <c r="M210" s="31"/>
      <c r="N210" s="31"/>
      <c r="O210" s="31"/>
      <c r="P210" s="31"/>
      <c r="Q210" s="31"/>
      <c r="R210" s="35"/>
      <c r="S210" s="35"/>
      <c r="T210" s="31"/>
      <c r="U210" s="31"/>
      <c r="V210" s="31"/>
      <c r="W210" s="31"/>
      <c r="X210" s="31"/>
      <c r="Y210" s="31"/>
      <c r="Z210" s="31"/>
    </row>
    <row r="211" spans="1:26" ht="14.25" customHeight="1" x14ac:dyDescent="0.25">
      <c r="A211" s="36"/>
      <c r="B211" s="36"/>
      <c r="C211" s="36"/>
      <c r="D211" s="31"/>
      <c r="E211" s="32"/>
      <c r="F211" s="92"/>
      <c r="G211" s="100"/>
      <c r="H211" s="33"/>
      <c r="I211" s="31"/>
      <c r="J211" s="95"/>
      <c r="K211" s="95"/>
      <c r="L211" s="96"/>
      <c r="M211" s="31"/>
      <c r="N211" s="31"/>
      <c r="O211" s="31"/>
      <c r="P211" s="31"/>
      <c r="Q211" s="31"/>
      <c r="R211" s="35"/>
      <c r="S211" s="35"/>
      <c r="T211" s="31"/>
      <c r="U211" s="31"/>
      <c r="V211" s="31"/>
      <c r="W211" s="31"/>
      <c r="X211" s="31"/>
      <c r="Y211" s="31"/>
      <c r="Z211" s="31"/>
    </row>
    <row r="212" spans="1:26" ht="14.25" customHeight="1" x14ac:dyDescent="0.25">
      <c r="A212" s="36"/>
      <c r="B212" s="36"/>
      <c r="C212" s="36"/>
      <c r="D212" s="31"/>
      <c r="E212" s="32"/>
      <c r="F212" s="92"/>
      <c r="G212" s="100"/>
      <c r="H212" s="33"/>
      <c r="I212" s="31"/>
      <c r="J212" s="95"/>
      <c r="K212" s="95"/>
      <c r="L212" s="96"/>
      <c r="M212" s="31"/>
      <c r="N212" s="31"/>
      <c r="O212" s="31"/>
      <c r="P212" s="31"/>
      <c r="Q212" s="31"/>
      <c r="R212" s="35"/>
      <c r="S212" s="35"/>
      <c r="T212" s="31"/>
      <c r="U212" s="31"/>
      <c r="V212" s="31"/>
      <c r="W212" s="31"/>
      <c r="X212" s="31"/>
      <c r="Y212" s="31"/>
      <c r="Z212" s="31"/>
    </row>
    <row r="213" spans="1:26" ht="14.25" customHeight="1" x14ac:dyDescent="0.25">
      <c r="A213" s="36"/>
      <c r="B213" s="36"/>
      <c r="C213" s="36"/>
      <c r="D213" s="31"/>
      <c r="E213" s="32"/>
      <c r="F213" s="92"/>
      <c r="G213" s="100"/>
      <c r="H213" s="33"/>
      <c r="I213" s="31"/>
      <c r="J213" s="95"/>
      <c r="K213" s="95"/>
      <c r="L213" s="96"/>
      <c r="M213" s="31"/>
      <c r="N213" s="31"/>
      <c r="O213" s="31"/>
      <c r="P213" s="31"/>
      <c r="Q213" s="31"/>
      <c r="R213" s="35"/>
      <c r="S213" s="35"/>
      <c r="T213" s="31"/>
      <c r="U213" s="31"/>
      <c r="V213" s="31"/>
      <c r="W213" s="31"/>
      <c r="X213" s="31"/>
      <c r="Y213" s="31"/>
      <c r="Z213" s="31"/>
    </row>
    <row r="214" spans="1:26" ht="14.25" customHeight="1" x14ac:dyDescent="0.25">
      <c r="A214" s="36"/>
      <c r="B214" s="36"/>
      <c r="C214" s="36"/>
      <c r="D214" s="31"/>
      <c r="E214" s="32"/>
      <c r="F214" s="92"/>
      <c r="G214" s="100"/>
      <c r="H214" s="33"/>
      <c r="I214" s="31"/>
      <c r="J214" s="95"/>
      <c r="K214" s="95"/>
      <c r="L214" s="96"/>
      <c r="M214" s="31"/>
      <c r="N214" s="31"/>
      <c r="O214" s="31"/>
      <c r="P214" s="31"/>
      <c r="Q214" s="31"/>
      <c r="R214" s="35"/>
      <c r="S214" s="35"/>
      <c r="T214" s="31"/>
      <c r="U214" s="31"/>
      <c r="V214" s="31"/>
      <c r="W214" s="31"/>
      <c r="X214" s="31"/>
      <c r="Y214" s="31"/>
      <c r="Z214" s="31"/>
    </row>
    <row r="215" spans="1:26" ht="14.25" customHeight="1" x14ac:dyDescent="0.25">
      <c r="A215" s="36"/>
      <c r="B215" s="36"/>
      <c r="C215" s="36"/>
      <c r="D215" s="31"/>
      <c r="E215" s="32"/>
      <c r="F215" s="92"/>
      <c r="G215" s="100"/>
      <c r="H215" s="33"/>
      <c r="I215" s="31"/>
      <c r="J215" s="95"/>
      <c r="K215" s="95"/>
      <c r="L215" s="96"/>
      <c r="M215" s="31"/>
      <c r="N215" s="31"/>
      <c r="O215" s="31"/>
      <c r="P215" s="31"/>
      <c r="Q215" s="31"/>
      <c r="R215" s="35"/>
      <c r="S215" s="35"/>
      <c r="T215" s="31"/>
      <c r="U215" s="31"/>
      <c r="V215" s="31"/>
      <c r="W215" s="31"/>
      <c r="X215" s="31"/>
      <c r="Y215" s="31"/>
      <c r="Z215" s="31"/>
    </row>
    <row r="216" spans="1:26" ht="14.25" customHeight="1" x14ac:dyDescent="0.25">
      <c r="A216" s="36"/>
      <c r="B216" s="36"/>
      <c r="C216" s="36"/>
      <c r="D216" s="31"/>
      <c r="E216" s="32"/>
      <c r="F216" s="92"/>
      <c r="G216" s="100"/>
      <c r="H216" s="33"/>
      <c r="I216" s="31"/>
      <c r="J216" s="95"/>
      <c r="K216" s="95"/>
      <c r="L216" s="96"/>
      <c r="M216" s="31"/>
      <c r="N216" s="31"/>
      <c r="O216" s="31"/>
      <c r="P216" s="31"/>
      <c r="Q216" s="31"/>
      <c r="R216" s="35"/>
      <c r="S216" s="35"/>
      <c r="T216" s="31"/>
      <c r="U216" s="31"/>
      <c r="V216" s="31"/>
      <c r="W216" s="31"/>
      <c r="X216" s="31"/>
      <c r="Y216" s="31"/>
      <c r="Z216" s="31"/>
    </row>
    <row r="217" spans="1:26" ht="14.25" customHeight="1" x14ac:dyDescent="0.25">
      <c r="A217" s="36"/>
      <c r="B217" s="36"/>
      <c r="C217" s="36"/>
      <c r="D217" s="31"/>
      <c r="E217" s="32"/>
      <c r="F217" s="92"/>
      <c r="G217" s="100"/>
      <c r="H217" s="33"/>
      <c r="I217" s="31"/>
      <c r="J217" s="95"/>
      <c r="K217" s="95"/>
      <c r="L217" s="96"/>
      <c r="M217" s="31"/>
      <c r="N217" s="31"/>
      <c r="O217" s="31"/>
      <c r="P217" s="31"/>
      <c r="Q217" s="31"/>
      <c r="R217" s="35"/>
      <c r="S217" s="35"/>
      <c r="T217" s="31"/>
      <c r="U217" s="31"/>
      <c r="V217" s="31"/>
      <c r="W217" s="31"/>
      <c r="X217" s="31"/>
      <c r="Y217" s="31"/>
      <c r="Z217" s="31"/>
    </row>
    <row r="218" spans="1:26" ht="14.25" customHeight="1" x14ac:dyDescent="0.25">
      <c r="A218" s="36"/>
      <c r="B218" s="36"/>
      <c r="C218" s="36"/>
      <c r="D218" s="31"/>
      <c r="E218" s="32"/>
      <c r="F218" s="92"/>
      <c r="G218" s="100"/>
      <c r="H218" s="33"/>
      <c r="I218" s="31"/>
      <c r="J218" s="95"/>
      <c r="K218" s="95"/>
      <c r="L218" s="96"/>
      <c r="M218" s="31"/>
      <c r="N218" s="31"/>
      <c r="O218" s="31"/>
      <c r="P218" s="31"/>
      <c r="Q218" s="31"/>
      <c r="R218" s="35"/>
      <c r="S218" s="35"/>
      <c r="T218" s="31"/>
      <c r="U218" s="31"/>
      <c r="V218" s="31"/>
      <c r="W218" s="31"/>
      <c r="X218" s="31"/>
      <c r="Y218" s="31"/>
      <c r="Z218" s="31"/>
    </row>
    <row r="219" spans="1:26" ht="14.25" customHeight="1" x14ac:dyDescent="0.25">
      <c r="A219" s="36"/>
      <c r="B219" s="36"/>
      <c r="C219" s="36"/>
      <c r="D219" s="31"/>
      <c r="E219" s="32"/>
      <c r="F219" s="92"/>
      <c r="G219" s="100"/>
      <c r="H219" s="33"/>
      <c r="I219" s="31"/>
      <c r="J219" s="95"/>
      <c r="K219" s="95"/>
      <c r="L219" s="96"/>
      <c r="M219" s="31"/>
      <c r="N219" s="31"/>
      <c r="O219" s="31"/>
      <c r="P219" s="31"/>
      <c r="Q219" s="31"/>
      <c r="R219" s="35"/>
      <c r="S219" s="35"/>
      <c r="T219" s="31"/>
      <c r="U219" s="31"/>
      <c r="V219" s="31"/>
      <c r="W219" s="31"/>
      <c r="X219" s="31"/>
      <c r="Y219" s="31"/>
      <c r="Z219" s="31"/>
    </row>
    <row r="220" spans="1:26" ht="14.25" customHeight="1" x14ac:dyDescent="0.25">
      <c r="A220" s="36"/>
      <c r="B220" s="36"/>
      <c r="C220" s="36"/>
      <c r="D220" s="31"/>
      <c r="E220" s="32"/>
      <c r="F220" s="92"/>
      <c r="G220" s="100"/>
      <c r="H220" s="33"/>
      <c r="I220" s="31"/>
      <c r="J220" s="95"/>
      <c r="K220" s="95"/>
      <c r="L220" s="96"/>
      <c r="M220" s="31"/>
      <c r="N220" s="31"/>
      <c r="O220" s="31"/>
      <c r="P220" s="31"/>
      <c r="Q220" s="31"/>
      <c r="R220" s="35"/>
      <c r="S220" s="35"/>
      <c r="T220" s="31"/>
      <c r="U220" s="31"/>
      <c r="V220" s="31"/>
      <c r="W220" s="31"/>
      <c r="X220" s="31"/>
      <c r="Y220" s="31"/>
      <c r="Z220" s="31"/>
    </row>
    <row r="221" spans="1:26" ht="14.25" customHeight="1" x14ac:dyDescent="0.25">
      <c r="A221" s="36"/>
      <c r="B221" s="36"/>
      <c r="C221" s="36"/>
      <c r="D221" s="31"/>
      <c r="E221" s="32"/>
      <c r="F221" s="92"/>
      <c r="G221" s="100"/>
      <c r="H221" s="33"/>
      <c r="I221" s="31"/>
      <c r="J221" s="95"/>
      <c r="K221" s="95"/>
      <c r="L221" s="96"/>
      <c r="M221" s="31"/>
      <c r="N221" s="31"/>
      <c r="O221" s="31"/>
      <c r="P221" s="31"/>
      <c r="Q221" s="31"/>
      <c r="R221" s="35"/>
      <c r="S221" s="35"/>
      <c r="T221" s="31"/>
      <c r="U221" s="31"/>
      <c r="V221" s="31"/>
      <c r="W221" s="31"/>
      <c r="X221" s="31"/>
      <c r="Y221" s="31"/>
      <c r="Z221" s="31"/>
    </row>
    <row r="222" spans="1:26" ht="14.25" customHeight="1" x14ac:dyDescent="0.25">
      <c r="A222" s="36"/>
      <c r="B222" s="36"/>
      <c r="C222" s="36"/>
      <c r="D222" s="31"/>
      <c r="E222" s="32"/>
      <c r="F222" s="92"/>
      <c r="G222" s="100"/>
      <c r="H222" s="33"/>
      <c r="I222" s="31"/>
      <c r="J222" s="95"/>
      <c r="K222" s="95"/>
      <c r="L222" s="96"/>
      <c r="M222" s="31"/>
      <c r="N222" s="31"/>
      <c r="O222" s="31"/>
      <c r="P222" s="31"/>
      <c r="Q222" s="31"/>
      <c r="R222" s="35"/>
      <c r="S222" s="35"/>
      <c r="T222" s="31"/>
      <c r="U222" s="31"/>
      <c r="V222" s="31"/>
      <c r="W222" s="31"/>
      <c r="X222" s="31"/>
      <c r="Y222" s="31"/>
      <c r="Z222" s="31"/>
    </row>
    <row r="223" spans="1:26" ht="14.25" customHeight="1" x14ac:dyDescent="0.25">
      <c r="A223" s="36"/>
      <c r="B223" s="36"/>
      <c r="C223" s="36"/>
      <c r="D223" s="31"/>
      <c r="E223" s="32"/>
      <c r="F223" s="92"/>
      <c r="G223" s="100"/>
      <c r="H223" s="33"/>
      <c r="I223" s="31"/>
      <c r="J223" s="95"/>
      <c r="K223" s="95"/>
      <c r="L223" s="96"/>
      <c r="M223" s="31"/>
      <c r="N223" s="31"/>
      <c r="O223" s="31"/>
      <c r="P223" s="31"/>
      <c r="Q223" s="31"/>
      <c r="R223" s="35"/>
      <c r="S223" s="35"/>
      <c r="T223" s="31"/>
      <c r="U223" s="31"/>
      <c r="V223" s="31"/>
      <c r="W223" s="31"/>
      <c r="X223" s="31"/>
      <c r="Y223" s="31"/>
      <c r="Z223" s="31"/>
    </row>
    <row r="224" spans="1:26" ht="14.25" customHeight="1" x14ac:dyDescent="0.25">
      <c r="A224" s="36"/>
      <c r="B224" s="36"/>
      <c r="C224" s="36"/>
      <c r="D224" s="31"/>
      <c r="E224" s="32"/>
      <c r="F224" s="92"/>
      <c r="G224" s="100"/>
      <c r="H224" s="33"/>
      <c r="I224" s="31"/>
      <c r="J224" s="95"/>
      <c r="K224" s="95"/>
      <c r="L224" s="96"/>
      <c r="M224" s="31"/>
      <c r="N224" s="31"/>
      <c r="O224" s="31"/>
      <c r="P224" s="31"/>
      <c r="Q224" s="31"/>
      <c r="R224" s="35"/>
      <c r="S224" s="35"/>
      <c r="T224" s="31"/>
      <c r="U224" s="31"/>
      <c r="V224" s="31"/>
      <c r="W224" s="31"/>
      <c r="X224" s="31"/>
      <c r="Y224" s="31"/>
      <c r="Z224" s="31"/>
    </row>
    <row r="225" spans="1:26" ht="14.25" customHeight="1" x14ac:dyDescent="0.25">
      <c r="A225" s="36"/>
      <c r="B225" s="36"/>
      <c r="C225" s="36"/>
      <c r="D225" s="31"/>
      <c r="E225" s="32"/>
      <c r="F225" s="92"/>
      <c r="G225" s="100"/>
      <c r="H225" s="33"/>
      <c r="I225" s="31"/>
      <c r="J225" s="95"/>
      <c r="K225" s="95"/>
      <c r="L225" s="96"/>
      <c r="M225" s="31"/>
      <c r="N225" s="31"/>
      <c r="O225" s="31"/>
      <c r="P225" s="31"/>
      <c r="Q225" s="31"/>
      <c r="R225" s="35"/>
      <c r="S225" s="35"/>
      <c r="T225" s="31"/>
      <c r="U225" s="31"/>
      <c r="V225" s="31"/>
      <c r="W225" s="31"/>
      <c r="X225" s="31"/>
      <c r="Y225" s="31"/>
      <c r="Z225" s="31"/>
    </row>
    <row r="226" spans="1:26" ht="14.25" customHeight="1" x14ac:dyDescent="0.25">
      <c r="A226" s="36"/>
      <c r="B226" s="36"/>
      <c r="C226" s="36"/>
      <c r="D226" s="31"/>
      <c r="E226" s="32"/>
      <c r="F226" s="92"/>
      <c r="G226" s="100"/>
      <c r="H226" s="33"/>
      <c r="I226" s="31"/>
      <c r="J226" s="95"/>
      <c r="K226" s="95"/>
      <c r="L226" s="96"/>
      <c r="M226" s="31"/>
      <c r="N226" s="31"/>
      <c r="O226" s="31"/>
      <c r="P226" s="31"/>
      <c r="Q226" s="31"/>
      <c r="R226" s="35"/>
      <c r="S226" s="35"/>
      <c r="T226" s="31"/>
      <c r="U226" s="31"/>
      <c r="V226" s="31"/>
      <c r="W226" s="31"/>
      <c r="X226" s="31"/>
      <c r="Y226" s="31"/>
      <c r="Z226" s="31"/>
    </row>
    <row r="227" spans="1:26" ht="14.25" customHeight="1" x14ac:dyDescent="0.25">
      <c r="A227" s="36"/>
      <c r="B227" s="36"/>
      <c r="C227" s="36"/>
      <c r="D227" s="31"/>
      <c r="E227" s="32"/>
      <c r="F227" s="92"/>
      <c r="G227" s="100"/>
      <c r="H227" s="33"/>
      <c r="I227" s="31"/>
      <c r="J227" s="95"/>
      <c r="K227" s="95"/>
      <c r="L227" s="96"/>
      <c r="M227" s="31"/>
      <c r="N227" s="31"/>
      <c r="O227" s="31"/>
      <c r="P227" s="31"/>
      <c r="Q227" s="31"/>
      <c r="R227" s="35"/>
      <c r="S227" s="35"/>
      <c r="T227" s="31"/>
      <c r="U227" s="31"/>
      <c r="V227" s="31"/>
      <c r="W227" s="31"/>
      <c r="X227" s="31"/>
      <c r="Y227" s="31"/>
      <c r="Z227" s="31"/>
    </row>
    <row r="228" spans="1:26" ht="14.25" customHeight="1" x14ac:dyDescent="0.25">
      <c r="A228" s="36"/>
      <c r="B228" s="36"/>
      <c r="C228" s="36"/>
      <c r="D228" s="31"/>
      <c r="E228" s="32"/>
      <c r="F228" s="92"/>
      <c r="G228" s="100"/>
      <c r="H228" s="33"/>
      <c r="I228" s="31"/>
      <c r="J228" s="95"/>
      <c r="K228" s="95"/>
      <c r="L228" s="96"/>
      <c r="M228" s="31"/>
      <c r="N228" s="31"/>
      <c r="O228" s="31"/>
      <c r="P228" s="31"/>
      <c r="Q228" s="31"/>
      <c r="R228" s="35"/>
      <c r="S228" s="35"/>
      <c r="T228" s="31"/>
      <c r="U228" s="31"/>
      <c r="V228" s="31"/>
      <c r="W228" s="31"/>
      <c r="X228" s="31"/>
      <c r="Y228" s="31"/>
      <c r="Z228" s="31"/>
    </row>
    <row r="229" spans="1:26" ht="14.25" customHeight="1" x14ac:dyDescent="0.25">
      <c r="A229" s="36"/>
      <c r="B229" s="36"/>
      <c r="C229" s="36"/>
      <c r="D229" s="31"/>
      <c r="E229" s="32"/>
      <c r="F229" s="92"/>
      <c r="G229" s="100"/>
      <c r="H229" s="33"/>
      <c r="I229" s="31"/>
      <c r="J229" s="95"/>
      <c r="K229" s="95"/>
      <c r="L229" s="96"/>
      <c r="M229" s="31"/>
      <c r="N229" s="31"/>
      <c r="O229" s="31"/>
      <c r="P229" s="31"/>
      <c r="Q229" s="31"/>
      <c r="R229" s="35"/>
      <c r="S229" s="35"/>
      <c r="T229" s="31"/>
      <c r="U229" s="31"/>
      <c r="V229" s="31"/>
      <c r="W229" s="31"/>
      <c r="X229" s="31"/>
      <c r="Y229" s="31"/>
      <c r="Z229" s="31"/>
    </row>
    <row r="230" spans="1:26" ht="14.25" customHeight="1" x14ac:dyDescent="0.25">
      <c r="A230" s="36"/>
      <c r="B230" s="36"/>
      <c r="C230" s="36"/>
      <c r="D230" s="31"/>
      <c r="E230" s="32"/>
      <c r="F230" s="92"/>
      <c r="G230" s="100"/>
      <c r="H230" s="33"/>
      <c r="I230" s="31"/>
      <c r="J230" s="95"/>
      <c r="K230" s="95"/>
      <c r="L230" s="96"/>
      <c r="M230" s="31"/>
      <c r="N230" s="31"/>
      <c r="O230" s="31"/>
      <c r="P230" s="31"/>
      <c r="Q230" s="31"/>
      <c r="R230" s="35"/>
      <c r="S230" s="35"/>
      <c r="T230" s="31"/>
      <c r="U230" s="31"/>
      <c r="V230" s="31"/>
      <c r="W230" s="31"/>
      <c r="X230" s="31"/>
      <c r="Y230" s="31"/>
      <c r="Z230" s="31"/>
    </row>
    <row r="231" spans="1:26" ht="14.25" customHeight="1" x14ac:dyDescent="0.25">
      <c r="A231" s="36"/>
      <c r="B231" s="36"/>
      <c r="C231" s="36"/>
      <c r="D231" s="31"/>
      <c r="E231" s="32"/>
      <c r="F231" s="92"/>
      <c r="G231" s="100"/>
      <c r="H231" s="33"/>
      <c r="I231" s="31"/>
      <c r="J231" s="95"/>
      <c r="K231" s="95"/>
      <c r="L231" s="96"/>
      <c r="M231" s="31"/>
      <c r="N231" s="31"/>
      <c r="O231" s="31"/>
      <c r="P231" s="31"/>
      <c r="Q231" s="31"/>
      <c r="R231" s="35"/>
      <c r="S231" s="35"/>
      <c r="T231" s="31"/>
      <c r="U231" s="31"/>
      <c r="V231" s="31"/>
      <c r="W231" s="31"/>
      <c r="X231" s="31"/>
      <c r="Y231" s="31"/>
      <c r="Z231" s="31"/>
    </row>
    <row r="232" spans="1:26" ht="14.25" customHeight="1" x14ac:dyDescent="0.25">
      <c r="A232" s="36"/>
      <c r="B232" s="36"/>
      <c r="C232" s="36"/>
      <c r="D232" s="31"/>
      <c r="E232" s="32"/>
      <c r="F232" s="92"/>
      <c r="G232" s="100"/>
      <c r="H232" s="33"/>
      <c r="I232" s="31"/>
      <c r="J232" s="95"/>
      <c r="K232" s="95"/>
      <c r="L232" s="96"/>
      <c r="M232" s="31"/>
      <c r="N232" s="31"/>
      <c r="O232" s="31"/>
      <c r="P232" s="31"/>
      <c r="Q232" s="31"/>
      <c r="R232" s="35"/>
      <c r="S232" s="35"/>
      <c r="T232" s="31"/>
      <c r="U232" s="31"/>
      <c r="V232" s="31"/>
      <c r="W232" s="31"/>
      <c r="X232" s="31"/>
      <c r="Y232" s="31"/>
      <c r="Z232" s="31"/>
    </row>
    <row r="233" spans="1:26" ht="14.25" customHeight="1" x14ac:dyDescent="0.25">
      <c r="A233" s="36"/>
      <c r="B233" s="36"/>
      <c r="C233" s="36"/>
      <c r="D233" s="31"/>
      <c r="E233" s="32"/>
      <c r="F233" s="92"/>
      <c r="G233" s="100"/>
      <c r="H233" s="33"/>
      <c r="I233" s="31"/>
      <c r="J233" s="95"/>
      <c r="K233" s="95"/>
      <c r="L233" s="96"/>
      <c r="M233" s="31"/>
      <c r="N233" s="31"/>
      <c r="O233" s="31"/>
      <c r="P233" s="31"/>
      <c r="Q233" s="31"/>
      <c r="R233" s="35"/>
      <c r="S233" s="35"/>
      <c r="T233" s="31"/>
      <c r="U233" s="31"/>
      <c r="V233" s="31"/>
      <c r="W233" s="31"/>
      <c r="X233" s="31"/>
      <c r="Y233" s="31"/>
      <c r="Z233" s="31"/>
    </row>
    <row r="234" spans="1:26" ht="14.25" customHeight="1" x14ac:dyDescent="0.25">
      <c r="A234" s="36"/>
      <c r="B234" s="36"/>
      <c r="C234" s="36"/>
      <c r="D234" s="31"/>
      <c r="E234" s="32"/>
      <c r="F234" s="92"/>
      <c r="G234" s="100"/>
      <c r="H234" s="33"/>
      <c r="I234" s="31"/>
      <c r="J234" s="95"/>
      <c r="K234" s="95"/>
      <c r="L234" s="96"/>
      <c r="M234" s="31"/>
      <c r="N234" s="31"/>
      <c r="O234" s="31"/>
      <c r="P234" s="31"/>
      <c r="Q234" s="31"/>
      <c r="R234" s="35"/>
      <c r="S234" s="35"/>
      <c r="T234" s="31"/>
      <c r="U234" s="31"/>
      <c r="V234" s="31"/>
      <c r="W234" s="31"/>
      <c r="X234" s="31"/>
      <c r="Y234" s="31"/>
      <c r="Z234" s="31"/>
    </row>
    <row r="235" spans="1:26" ht="14.25" customHeight="1" x14ac:dyDescent="0.25">
      <c r="A235" s="36"/>
      <c r="B235" s="36"/>
      <c r="C235" s="36"/>
      <c r="D235" s="31"/>
      <c r="E235" s="32"/>
      <c r="F235" s="92"/>
      <c r="G235" s="100"/>
      <c r="H235" s="33"/>
      <c r="I235" s="31"/>
      <c r="J235" s="95"/>
      <c r="K235" s="95"/>
      <c r="L235" s="96"/>
      <c r="M235" s="31"/>
      <c r="N235" s="31"/>
      <c r="O235" s="31"/>
      <c r="P235" s="31"/>
      <c r="Q235" s="31"/>
      <c r="R235" s="35"/>
      <c r="S235" s="35"/>
      <c r="T235" s="31"/>
      <c r="U235" s="31"/>
      <c r="V235" s="31"/>
      <c r="W235" s="31"/>
      <c r="X235" s="31"/>
      <c r="Y235" s="31"/>
      <c r="Z235" s="31"/>
    </row>
    <row r="236" spans="1:26" ht="14.25" customHeight="1" x14ac:dyDescent="0.25">
      <c r="A236" s="36"/>
      <c r="B236" s="36"/>
      <c r="C236" s="36"/>
      <c r="D236" s="31"/>
      <c r="E236" s="32"/>
      <c r="F236" s="92"/>
      <c r="G236" s="100"/>
      <c r="H236" s="33"/>
      <c r="I236" s="31"/>
      <c r="J236" s="95"/>
      <c r="K236" s="95"/>
      <c r="L236" s="96"/>
      <c r="M236" s="31"/>
      <c r="N236" s="31"/>
      <c r="O236" s="31"/>
      <c r="P236" s="31"/>
      <c r="Q236" s="31"/>
      <c r="R236" s="35"/>
      <c r="S236" s="35"/>
      <c r="T236" s="31"/>
      <c r="U236" s="31"/>
      <c r="V236" s="31"/>
      <c r="W236" s="31"/>
      <c r="X236" s="31"/>
      <c r="Y236" s="31"/>
      <c r="Z236" s="31"/>
    </row>
    <row r="237" spans="1:26" ht="14.25" customHeight="1" x14ac:dyDescent="0.25">
      <c r="A237" s="36"/>
      <c r="B237" s="36"/>
      <c r="C237" s="36"/>
      <c r="D237" s="31"/>
      <c r="E237" s="32"/>
      <c r="F237" s="92"/>
      <c r="G237" s="100"/>
      <c r="H237" s="33"/>
      <c r="I237" s="31"/>
      <c r="J237" s="95"/>
      <c r="K237" s="95"/>
      <c r="L237" s="96"/>
      <c r="M237" s="31"/>
      <c r="N237" s="31"/>
      <c r="O237" s="31"/>
      <c r="P237" s="31"/>
      <c r="Q237" s="31"/>
      <c r="R237" s="35"/>
      <c r="S237" s="35"/>
      <c r="T237" s="31"/>
      <c r="U237" s="31"/>
      <c r="V237" s="31"/>
      <c r="W237" s="31"/>
      <c r="X237" s="31"/>
      <c r="Y237" s="31"/>
      <c r="Z237" s="31"/>
    </row>
    <row r="238" spans="1:26" ht="14.25" customHeight="1" x14ac:dyDescent="0.25">
      <c r="A238" s="36"/>
      <c r="B238" s="36"/>
      <c r="C238" s="36"/>
      <c r="D238" s="31"/>
      <c r="E238" s="32"/>
      <c r="F238" s="92"/>
      <c r="G238" s="100"/>
      <c r="H238" s="33"/>
      <c r="I238" s="31"/>
      <c r="J238" s="95"/>
      <c r="K238" s="95"/>
      <c r="L238" s="96"/>
      <c r="M238" s="31"/>
      <c r="N238" s="31"/>
      <c r="O238" s="31"/>
      <c r="P238" s="31"/>
      <c r="Q238" s="31"/>
      <c r="R238" s="35"/>
      <c r="S238" s="35"/>
      <c r="T238" s="31"/>
      <c r="U238" s="31"/>
      <c r="V238" s="31"/>
      <c r="W238" s="31"/>
      <c r="X238" s="31"/>
      <c r="Y238" s="31"/>
      <c r="Z238" s="31"/>
    </row>
    <row r="239" spans="1:26" ht="14.25" customHeight="1" x14ac:dyDescent="0.25">
      <c r="A239" s="36"/>
      <c r="B239" s="36"/>
      <c r="C239" s="36"/>
      <c r="D239" s="31"/>
      <c r="E239" s="32"/>
      <c r="F239" s="92"/>
      <c r="G239" s="100"/>
      <c r="H239" s="33"/>
      <c r="I239" s="31"/>
      <c r="J239" s="95"/>
      <c r="K239" s="95"/>
      <c r="L239" s="96"/>
      <c r="M239" s="31"/>
      <c r="N239" s="31"/>
      <c r="O239" s="31"/>
      <c r="P239" s="31"/>
      <c r="Q239" s="31"/>
      <c r="R239" s="35"/>
      <c r="S239" s="35"/>
      <c r="T239" s="31"/>
      <c r="U239" s="31"/>
      <c r="V239" s="31"/>
      <c r="W239" s="31"/>
      <c r="X239" s="31"/>
      <c r="Y239" s="31"/>
      <c r="Z239" s="31"/>
    </row>
    <row r="240" spans="1:26" ht="14.25" customHeight="1" x14ac:dyDescent="0.25">
      <c r="A240" s="36"/>
      <c r="B240" s="36"/>
      <c r="C240" s="36"/>
      <c r="D240" s="31"/>
      <c r="E240" s="32"/>
      <c r="F240" s="92"/>
      <c r="G240" s="100"/>
      <c r="H240" s="33"/>
      <c r="I240" s="31"/>
      <c r="J240" s="95"/>
      <c r="K240" s="95"/>
      <c r="L240" s="96"/>
      <c r="M240" s="31"/>
      <c r="N240" s="31"/>
      <c r="O240" s="31"/>
      <c r="P240" s="31"/>
      <c r="Q240" s="31"/>
      <c r="R240" s="35"/>
      <c r="S240" s="35"/>
      <c r="T240" s="31"/>
      <c r="U240" s="31"/>
      <c r="V240" s="31"/>
      <c r="W240" s="31"/>
      <c r="X240" s="31"/>
      <c r="Y240" s="31"/>
      <c r="Z240" s="31"/>
    </row>
    <row r="241" spans="1:26" ht="14.25" customHeight="1" x14ac:dyDescent="0.25">
      <c r="A241" s="36"/>
      <c r="B241" s="36"/>
      <c r="C241" s="36"/>
      <c r="D241" s="31"/>
      <c r="E241" s="32"/>
      <c r="F241" s="92"/>
      <c r="G241" s="100"/>
      <c r="H241" s="33"/>
      <c r="I241" s="31"/>
      <c r="J241" s="95"/>
      <c r="K241" s="95"/>
      <c r="L241" s="96"/>
      <c r="M241" s="31"/>
      <c r="N241" s="31"/>
      <c r="O241" s="31"/>
      <c r="P241" s="31"/>
      <c r="Q241" s="31"/>
      <c r="R241" s="35"/>
      <c r="S241" s="35"/>
      <c r="T241" s="31"/>
      <c r="U241" s="31"/>
      <c r="V241" s="31"/>
      <c r="W241" s="31"/>
      <c r="X241" s="31"/>
      <c r="Y241" s="31"/>
      <c r="Z241" s="31"/>
    </row>
    <row r="242" spans="1:26" ht="14.25" customHeight="1" x14ac:dyDescent="0.25">
      <c r="A242" s="36"/>
      <c r="B242" s="36"/>
      <c r="C242" s="36"/>
      <c r="D242" s="31"/>
      <c r="E242" s="32"/>
      <c r="F242" s="92"/>
      <c r="G242" s="100"/>
      <c r="H242" s="33"/>
      <c r="I242" s="31"/>
      <c r="J242" s="95"/>
      <c r="K242" s="95"/>
      <c r="L242" s="96"/>
      <c r="M242" s="31"/>
      <c r="N242" s="31"/>
      <c r="O242" s="31"/>
      <c r="P242" s="31"/>
      <c r="Q242" s="31"/>
      <c r="R242" s="35"/>
      <c r="S242" s="35"/>
      <c r="T242" s="31"/>
      <c r="U242" s="31"/>
      <c r="V242" s="31"/>
      <c r="W242" s="31"/>
      <c r="X242" s="31"/>
      <c r="Y242" s="31"/>
      <c r="Z242" s="31"/>
    </row>
    <row r="243" spans="1:26" ht="14.25" customHeight="1" x14ac:dyDescent="0.25">
      <c r="A243" s="36"/>
      <c r="B243" s="36"/>
      <c r="C243" s="36"/>
      <c r="D243" s="31"/>
      <c r="E243" s="32"/>
      <c r="F243" s="92"/>
      <c r="G243" s="100"/>
      <c r="H243" s="33"/>
      <c r="I243" s="31"/>
      <c r="J243" s="95"/>
      <c r="K243" s="95"/>
      <c r="L243" s="96"/>
      <c r="M243" s="31"/>
      <c r="N243" s="31"/>
      <c r="O243" s="31"/>
      <c r="P243" s="31"/>
      <c r="Q243" s="31"/>
      <c r="R243" s="35"/>
      <c r="S243" s="35"/>
      <c r="T243" s="31"/>
      <c r="U243" s="31"/>
      <c r="V243" s="31"/>
      <c r="W243" s="31"/>
      <c r="X243" s="31"/>
      <c r="Y243" s="31"/>
      <c r="Z243" s="31"/>
    </row>
    <row r="244" spans="1:26" ht="14.25" customHeight="1" x14ac:dyDescent="0.25">
      <c r="A244" s="36"/>
      <c r="B244" s="36"/>
      <c r="C244" s="36"/>
      <c r="D244" s="31"/>
      <c r="E244" s="32"/>
      <c r="F244" s="92"/>
      <c r="G244" s="100"/>
      <c r="H244" s="33"/>
      <c r="I244" s="31"/>
      <c r="J244" s="95"/>
      <c r="K244" s="95"/>
      <c r="L244" s="96"/>
      <c r="M244" s="31"/>
      <c r="N244" s="31"/>
      <c r="O244" s="31"/>
      <c r="P244" s="31"/>
      <c r="Q244" s="31"/>
      <c r="R244" s="35"/>
      <c r="S244" s="35"/>
      <c r="T244" s="31"/>
      <c r="U244" s="31"/>
      <c r="V244" s="31"/>
      <c r="W244" s="31"/>
      <c r="X244" s="31"/>
      <c r="Y244" s="31"/>
      <c r="Z244" s="31"/>
    </row>
    <row r="245" spans="1:26" ht="14.25" customHeight="1" x14ac:dyDescent="0.25">
      <c r="A245" s="36"/>
      <c r="B245" s="36"/>
      <c r="C245" s="36"/>
      <c r="D245" s="31"/>
      <c r="E245" s="32"/>
      <c r="F245" s="92"/>
      <c r="G245" s="100"/>
      <c r="H245" s="33"/>
      <c r="I245" s="31"/>
      <c r="J245" s="95"/>
      <c r="K245" s="95"/>
      <c r="L245" s="96"/>
      <c r="M245" s="31"/>
      <c r="N245" s="31"/>
      <c r="O245" s="31"/>
      <c r="P245" s="31"/>
      <c r="Q245" s="31"/>
      <c r="R245" s="35"/>
      <c r="S245" s="35"/>
      <c r="T245" s="31"/>
      <c r="U245" s="31"/>
      <c r="V245" s="31"/>
      <c r="W245" s="31"/>
      <c r="X245" s="31"/>
      <c r="Y245" s="31"/>
      <c r="Z245" s="31"/>
    </row>
    <row r="246" spans="1:26" ht="14.25" customHeight="1" x14ac:dyDescent="0.25">
      <c r="A246" s="36"/>
      <c r="B246" s="36"/>
      <c r="C246" s="36"/>
      <c r="D246" s="31"/>
      <c r="E246" s="32"/>
      <c r="F246" s="92"/>
      <c r="G246" s="100"/>
      <c r="H246" s="33"/>
      <c r="I246" s="31"/>
      <c r="J246" s="95"/>
      <c r="K246" s="95"/>
      <c r="L246" s="96"/>
      <c r="M246" s="31"/>
      <c r="N246" s="31"/>
      <c r="O246" s="31"/>
      <c r="P246" s="31"/>
      <c r="Q246" s="31"/>
      <c r="R246" s="35"/>
      <c r="S246" s="35"/>
      <c r="T246" s="31"/>
      <c r="U246" s="31"/>
      <c r="V246" s="31"/>
      <c r="W246" s="31"/>
      <c r="X246" s="31"/>
      <c r="Y246" s="31"/>
      <c r="Z246" s="31"/>
    </row>
    <row r="247" spans="1:26" ht="14.25" customHeight="1" x14ac:dyDescent="0.25">
      <c r="A247" s="36"/>
      <c r="B247" s="36"/>
      <c r="C247" s="36"/>
      <c r="D247" s="31"/>
      <c r="E247" s="32"/>
      <c r="F247" s="92"/>
      <c r="G247" s="100"/>
      <c r="H247" s="33"/>
      <c r="I247" s="31"/>
      <c r="J247" s="95"/>
      <c r="K247" s="95"/>
      <c r="L247" s="96"/>
      <c r="M247" s="31"/>
      <c r="N247" s="31"/>
      <c r="O247" s="31"/>
      <c r="P247" s="31"/>
      <c r="Q247" s="31"/>
      <c r="R247" s="35"/>
      <c r="S247" s="35"/>
      <c r="T247" s="31"/>
      <c r="U247" s="31"/>
      <c r="V247" s="31"/>
      <c r="W247" s="31"/>
      <c r="X247" s="31"/>
      <c r="Y247" s="31"/>
      <c r="Z247" s="31"/>
    </row>
    <row r="248" spans="1:26" ht="14.25" customHeight="1" x14ac:dyDescent="0.25">
      <c r="A248" s="36"/>
      <c r="B248" s="36"/>
      <c r="C248" s="36"/>
      <c r="D248" s="31"/>
      <c r="E248" s="32"/>
      <c r="F248" s="92"/>
      <c r="G248" s="100"/>
      <c r="H248" s="33"/>
      <c r="I248" s="31"/>
      <c r="J248" s="95"/>
      <c r="K248" s="95"/>
      <c r="L248" s="96"/>
      <c r="M248" s="31"/>
      <c r="N248" s="31"/>
      <c r="O248" s="31"/>
      <c r="P248" s="31"/>
      <c r="Q248" s="31"/>
      <c r="R248" s="35"/>
      <c r="S248" s="35"/>
      <c r="T248" s="31"/>
      <c r="U248" s="31"/>
      <c r="V248" s="31"/>
      <c r="W248" s="31"/>
      <c r="X248" s="31"/>
      <c r="Y248" s="31"/>
      <c r="Z248" s="31"/>
    </row>
    <row r="249" spans="1:26" ht="14.25" customHeight="1" x14ac:dyDescent="0.25">
      <c r="A249" s="36"/>
      <c r="B249" s="36"/>
      <c r="C249" s="36"/>
      <c r="D249" s="31"/>
      <c r="E249" s="32"/>
      <c r="F249" s="92"/>
      <c r="G249" s="100"/>
      <c r="H249" s="33"/>
      <c r="I249" s="31"/>
      <c r="J249" s="95"/>
      <c r="K249" s="95"/>
      <c r="L249" s="96"/>
      <c r="M249" s="31"/>
      <c r="N249" s="31"/>
      <c r="O249" s="31"/>
      <c r="P249" s="31"/>
      <c r="Q249" s="31"/>
      <c r="R249" s="35"/>
      <c r="S249" s="35"/>
      <c r="T249" s="31"/>
      <c r="U249" s="31"/>
      <c r="V249" s="31"/>
      <c r="W249" s="31"/>
      <c r="X249" s="31"/>
      <c r="Y249" s="31"/>
      <c r="Z249" s="31"/>
    </row>
    <row r="250" spans="1:26" ht="14.25" customHeight="1" x14ac:dyDescent="0.25">
      <c r="A250" s="36"/>
      <c r="B250" s="36"/>
      <c r="C250" s="36"/>
      <c r="D250" s="31"/>
      <c r="E250" s="32"/>
      <c r="F250" s="92"/>
      <c r="G250" s="100"/>
      <c r="H250" s="33"/>
      <c r="I250" s="31"/>
      <c r="J250" s="95"/>
      <c r="K250" s="95"/>
      <c r="L250" s="96"/>
      <c r="M250" s="31"/>
      <c r="N250" s="31"/>
      <c r="O250" s="31"/>
      <c r="P250" s="31"/>
      <c r="Q250" s="31"/>
      <c r="R250" s="35"/>
      <c r="S250" s="35"/>
      <c r="T250" s="31"/>
      <c r="U250" s="31"/>
      <c r="V250" s="31"/>
      <c r="W250" s="31"/>
      <c r="X250" s="31"/>
      <c r="Y250" s="31"/>
      <c r="Z250" s="31"/>
    </row>
    <row r="251" spans="1:26" ht="14.25" customHeight="1" x14ac:dyDescent="0.25">
      <c r="A251" s="36"/>
      <c r="B251" s="36"/>
      <c r="C251" s="36"/>
      <c r="D251" s="31"/>
      <c r="E251" s="32"/>
      <c r="F251" s="92"/>
      <c r="G251" s="100"/>
      <c r="H251" s="33"/>
      <c r="I251" s="31"/>
      <c r="J251" s="95"/>
      <c r="K251" s="95"/>
      <c r="L251" s="96"/>
      <c r="M251" s="31"/>
      <c r="N251" s="31"/>
      <c r="O251" s="31"/>
      <c r="P251" s="31"/>
      <c r="Q251" s="31"/>
      <c r="R251" s="35"/>
      <c r="S251" s="35"/>
      <c r="T251" s="31"/>
      <c r="U251" s="31"/>
      <c r="V251" s="31"/>
      <c r="W251" s="31"/>
      <c r="X251" s="31"/>
      <c r="Y251" s="31"/>
      <c r="Z251" s="31"/>
    </row>
    <row r="252" spans="1:26" ht="14.25" customHeight="1" x14ac:dyDescent="0.25">
      <c r="A252" s="36"/>
      <c r="B252" s="36"/>
      <c r="C252" s="36"/>
      <c r="D252" s="31"/>
      <c r="E252" s="32"/>
      <c r="F252" s="92"/>
      <c r="G252" s="100"/>
      <c r="H252" s="33"/>
      <c r="I252" s="31"/>
      <c r="J252" s="95"/>
      <c r="K252" s="95"/>
      <c r="L252" s="96"/>
      <c r="M252" s="31"/>
      <c r="N252" s="31"/>
      <c r="O252" s="31"/>
      <c r="P252" s="31"/>
      <c r="Q252" s="31"/>
      <c r="R252" s="35"/>
      <c r="S252" s="35"/>
      <c r="T252" s="31"/>
      <c r="U252" s="31"/>
      <c r="V252" s="31"/>
      <c r="W252" s="31"/>
      <c r="X252" s="31"/>
      <c r="Y252" s="31"/>
      <c r="Z252" s="31"/>
    </row>
    <row r="253" spans="1:26" ht="14.25" customHeight="1" x14ac:dyDescent="0.25">
      <c r="A253" s="36"/>
      <c r="B253" s="36"/>
      <c r="C253" s="36"/>
      <c r="D253" s="31"/>
      <c r="E253" s="32"/>
      <c r="F253" s="92"/>
      <c r="G253" s="100"/>
      <c r="H253" s="33"/>
      <c r="I253" s="31"/>
      <c r="J253" s="95"/>
      <c r="K253" s="95"/>
      <c r="L253" s="96"/>
      <c r="M253" s="31"/>
      <c r="N253" s="31"/>
      <c r="O253" s="31"/>
      <c r="P253" s="31"/>
      <c r="Q253" s="31"/>
      <c r="R253" s="35"/>
      <c r="S253" s="35"/>
      <c r="T253" s="31"/>
      <c r="U253" s="31"/>
      <c r="V253" s="31"/>
      <c r="W253" s="31"/>
      <c r="X253" s="31"/>
      <c r="Y253" s="31"/>
      <c r="Z253" s="31"/>
    </row>
    <row r="254" spans="1:26" ht="14.25" customHeight="1" x14ac:dyDescent="0.25">
      <c r="A254" s="36"/>
      <c r="B254" s="36"/>
      <c r="C254" s="36"/>
      <c r="D254" s="31"/>
      <c r="E254" s="32"/>
      <c r="F254" s="92"/>
      <c r="G254" s="100"/>
      <c r="H254" s="33"/>
      <c r="I254" s="31"/>
      <c r="J254" s="95"/>
      <c r="K254" s="95"/>
      <c r="L254" s="96"/>
      <c r="M254" s="31"/>
      <c r="N254" s="31"/>
      <c r="O254" s="31"/>
      <c r="P254" s="31"/>
      <c r="Q254" s="31"/>
      <c r="R254" s="35"/>
      <c r="S254" s="35"/>
      <c r="T254" s="31"/>
      <c r="U254" s="31"/>
      <c r="V254" s="31"/>
      <c r="W254" s="31"/>
      <c r="X254" s="31"/>
      <c r="Y254" s="31"/>
      <c r="Z254" s="31"/>
    </row>
    <row r="255" spans="1:26" ht="14.25" customHeight="1" x14ac:dyDescent="0.25">
      <c r="A255" s="36"/>
      <c r="B255" s="36"/>
      <c r="C255" s="36"/>
      <c r="D255" s="31"/>
      <c r="E255" s="32"/>
      <c r="F255" s="92"/>
      <c r="G255" s="100"/>
      <c r="H255" s="33"/>
      <c r="I255" s="31"/>
      <c r="J255" s="95"/>
      <c r="K255" s="95"/>
      <c r="L255" s="96"/>
      <c r="M255" s="31"/>
      <c r="N255" s="31"/>
      <c r="O255" s="31"/>
      <c r="P255" s="31"/>
      <c r="Q255" s="31"/>
      <c r="R255" s="35"/>
      <c r="S255" s="35"/>
      <c r="T255" s="31"/>
      <c r="U255" s="31"/>
      <c r="V255" s="31"/>
      <c r="W255" s="31"/>
      <c r="X255" s="31"/>
      <c r="Y255" s="31"/>
      <c r="Z255" s="31"/>
    </row>
    <row r="256" spans="1:26" ht="14.25" customHeight="1" x14ac:dyDescent="0.25">
      <c r="A256" s="36"/>
      <c r="B256" s="36"/>
      <c r="C256" s="36"/>
      <c r="D256" s="31"/>
      <c r="E256" s="32"/>
      <c r="F256" s="92"/>
      <c r="G256" s="100"/>
      <c r="H256" s="33"/>
      <c r="I256" s="31"/>
      <c r="J256" s="95"/>
      <c r="K256" s="95"/>
      <c r="L256" s="96"/>
      <c r="M256" s="31"/>
      <c r="N256" s="31"/>
      <c r="O256" s="31"/>
      <c r="P256" s="31"/>
      <c r="Q256" s="31"/>
      <c r="R256" s="35"/>
      <c r="S256" s="35"/>
      <c r="T256" s="31"/>
      <c r="U256" s="31"/>
      <c r="V256" s="31"/>
      <c r="W256" s="31"/>
      <c r="X256" s="31"/>
      <c r="Y256" s="31"/>
      <c r="Z256" s="31"/>
    </row>
    <row r="257" spans="1:26" ht="14.25" customHeight="1" x14ac:dyDescent="0.25">
      <c r="A257" s="36"/>
      <c r="B257" s="36"/>
      <c r="C257" s="36"/>
      <c r="D257" s="31"/>
      <c r="E257" s="32"/>
      <c r="F257" s="92"/>
      <c r="G257" s="100"/>
      <c r="H257" s="33"/>
      <c r="I257" s="31"/>
      <c r="J257" s="95"/>
      <c r="K257" s="95"/>
      <c r="L257" s="96"/>
      <c r="M257" s="31"/>
      <c r="N257" s="31"/>
      <c r="O257" s="31"/>
      <c r="P257" s="31"/>
      <c r="Q257" s="31"/>
      <c r="R257" s="35"/>
      <c r="S257" s="35"/>
      <c r="T257" s="31"/>
      <c r="U257" s="31"/>
      <c r="V257" s="31"/>
      <c r="W257" s="31"/>
      <c r="X257" s="31"/>
      <c r="Y257" s="31"/>
      <c r="Z257" s="31"/>
    </row>
    <row r="258" spans="1:26" ht="14.25" customHeight="1" x14ac:dyDescent="0.25">
      <c r="A258" s="36"/>
      <c r="B258" s="36"/>
      <c r="C258" s="36"/>
      <c r="D258" s="31"/>
      <c r="E258" s="32"/>
      <c r="F258" s="92"/>
      <c r="G258" s="100"/>
      <c r="H258" s="33"/>
      <c r="I258" s="31"/>
      <c r="J258" s="95"/>
      <c r="K258" s="95"/>
      <c r="L258" s="96"/>
      <c r="M258" s="31"/>
      <c r="N258" s="31"/>
      <c r="O258" s="31"/>
      <c r="P258" s="31"/>
      <c r="Q258" s="31"/>
      <c r="R258" s="35"/>
      <c r="S258" s="35"/>
      <c r="T258" s="31"/>
      <c r="U258" s="31"/>
      <c r="V258" s="31"/>
      <c r="W258" s="31"/>
      <c r="X258" s="31"/>
      <c r="Y258" s="31"/>
      <c r="Z258" s="31"/>
    </row>
    <row r="259" spans="1:26" ht="14.25" customHeight="1" x14ac:dyDescent="0.25">
      <c r="A259" s="36"/>
      <c r="B259" s="36"/>
      <c r="C259" s="36"/>
      <c r="D259" s="31"/>
      <c r="E259" s="32"/>
      <c r="F259" s="92"/>
      <c r="G259" s="100"/>
      <c r="H259" s="33"/>
      <c r="I259" s="31"/>
      <c r="J259" s="95"/>
      <c r="K259" s="95"/>
      <c r="L259" s="96"/>
      <c r="M259" s="31"/>
      <c r="N259" s="31"/>
      <c r="O259" s="31"/>
      <c r="P259" s="31"/>
      <c r="Q259" s="31"/>
      <c r="R259" s="35"/>
      <c r="S259" s="35"/>
      <c r="T259" s="31"/>
      <c r="U259" s="31"/>
      <c r="V259" s="31"/>
      <c r="W259" s="31"/>
      <c r="X259" s="31"/>
      <c r="Y259" s="31"/>
      <c r="Z259" s="31"/>
    </row>
    <row r="260" spans="1:26" ht="14.25" customHeight="1" x14ac:dyDescent="0.25">
      <c r="A260" s="36"/>
      <c r="B260" s="36"/>
      <c r="C260" s="36"/>
      <c r="D260" s="31"/>
      <c r="E260" s="32"/>
      <c r="F260" s="92"/>
      <c r="G260" s="100"/>
      <c r="H260" s="33"/>
      <c r="I260" s="31"/>
      <c r="J260" s="95"/>
      <c r="K260" s="95"/>
      <c r="L260" s="96"/>
      <c r="M260" s="31"/>
      <c r="N260" s="31"/>
      <c r="O260" s="31"/>
      <c r="P260" s="31"/>
      <c r="Q260" s="31"/>
      <c r="R260" s="35"/>
      <c r="S260" s="35"/>
      <c r="T260" s="31"/>
      <c r="U260" s="31"/>
      <c r="V260" s="31"/>
      <c r="W260" s="31"/>
      <c r="X260" s="31"/>
      <c r="Y260" s="31"/>
      <c r="Z260" s="31"/>
    </row>
    <row r="261" spans="1:26" ht="14.25" customHeight="1" x14ac:dyDescent="0.25">
      <c r="A261" s="36"/>
      <c r="B261" s="36"/>
      <c r="C261" s="36"/>
      <c r="D261" s="31"/>
      <c r="E261" s="32"/>
      <c r="F261" s="92"/>
      <c r="G261" s="100"/>
      <c r="H261" s="33"/>
      <c r="I261" s="31"/>
      <c r="J261" s="95"/>
      <c r="K261" s="95"/>
      <c r="L261" s="96"/>
      <c r="M261" s="31"/>
      <c r="N261" s="31"/>
      <c r="O261" s="31"/>
      <c r="P261" s="31"/>
      <c r="Q261" s="31"/>
      <c r="R261" s="35"/>
      <c r="S261" s="35"/>
      <c r="T261" s="31"/>
      <c r="U261" s="31"/>
      <c r="V261" s="31"/>
      <c r="W261" s="31"/>
      <c r="X261" s="31"/>
      <c r="Y261" s="31"/>
      <c r="Z261" s="31"/>
    </row>
    <row r="262" spans="1:26" ht="14.25" customHeight="1" x14ac:dyDescent="0.25">
      <c r="A262" s="36"/>
      <c r="B262" s="36"/>
      <c r="C262" s="36"/>
      <c r="D262" s="31"/>
      <c r="E262" s="32"/>
      <c r="F262" s="92"/>
      <c r="G262" s="100"/>
      <c r="H262" s="33"/>
      <c r="I262" s="31"/>
      <c r="J262" s="95"/>
      <c r="K262" s="95"/>
      <c r="L262" s="96"/>
      <c r="M262" s="31"/>
      <c r="N262" s="31"/>
      <c r="O262" s="31"/>
      <c r="P262" s="31"/>
      <c r="Q262" s="31"/>
      <c r="R262" s="35"/>
      <c r="S262" s="35"/>
      <c r="T262" s="31"/>
      <c r="U262" s="31"/>
      <c r="V262" s="31"/>
      <c r="W262" s="31"/>
      <c r="X262" s="31"/>
      <c r="Y262" s="31"/>
      <c r="Z262" s="31"/>
    </row>
    <row r="263" spans="1:26" ht="14.25" customHeight="1" x14ac:dyDescent="0.25">
      <c r="A263" s="36"/>
      <c r="B263" s="36"/>
      <c r="C263" s="36"/>
      <c r="D263" s="31"/>
      <c r="E263" s="32"/>
      <c r="F263" s="92"/>
      <c r="G263" s="100"/>
      <c r="H263" s="33"/>
      <c r="I263" s="31"/>
      <c r="J263" s="95"/>
      <c r="K263" s="95"/>
      <c r="L263" s="96"/>
      <c r="M263" s="31"/>
      <c r="N263" s="31"/>
      <c r="O263" s="31"/>
      <c r="P263" s="31"/>
      <c r="Q263" s="31"/>
      <c r="R263" s="35"/>
      <c r="S263" s="35"/>
      <c r="T263" s="31"/>
      <c r="U263" s="31"/>
      <c r="V263" s="31"/>
      <c r="W263" s="31"/>
      <c r="X263" s="31"/>
      <c r="Y263" s="31"/>
      <c r="Z263" s="31"/>
    </row>
    <row r="264" spans="1:26" ht="14.25" customHeight="1" x14ac:dyDescent="0.25">
      <c r="A264" s="36"/>
      <c r="B264" s="36"/>
      <c r="C264" s="36"/>
      <c r="D264" s="31"/>
      <c r="E264" s="32"/>
      <c r="F264" s="92"/>
      <c r="G264" s="100"/>
      <c r="H264" s="33"/>
      <c r="I264" s="31"/>
      <c r="J264" s="95"/>
      <c r="K264" s="95"/>
      <c r="L264" s="96"/>
      <c r="M264" s="31"/>
      <c r="N264" s="31"/>
      <c r="O264" s="31"/>
      <c r="P264" s="31"/>
      <c r="Q264" s="31"/>
      <c r="R264" s="35"/>
      <c r="S264" s="35"/>
      <c r="T264" s="31"/>
      <c r="U264" s="31"/>
      <c r="V264" s="31"/>
      <c r="W264" s="31"/>
      <c r="X264" s="31"/>
      <c r="Y264" s="31"/>
      <c r="Z264" s="31"/>
    </row>
    <row r="265" spans="1:26" ht="14.25" customHeight="1" x14ac:dyDescent="0.25">
      <c r="A265" s="36"/>
      <c r="B265" s="36"/>
      <c r="C265" s="36"/>
      <c r="D265" s="31"/>
      <c r="E265" s="32"/>
      <c r="F265" s="92"/>
      <c r="G265" s="100"/>
      <c r="H265" s="33"/>
      <c r="I265" s="31"/>
      <c r="J265" s="95"/>
      <c r="K265" s="95"/>
      <c r="L265" s="96"/>
      <c r="M265" s="31"/>
      <c r="N265" s="31"/>
      <c r="O265" s="31"/>
      <c r="P265" s="31"/>
      <c r="Q265" s="31"/>
      <c r="R265" s="35"/>
      <c r="S265" s="35"/>
      <c r="T265" s="31"/>
      <c r="U265" s="31"/>
      <c r="V265" s="31"/>
      <c r="W265" s="31"/>
      <c r="X265" s="31"/>
      <c r="Y265" s="31"/>
      <c r="Z265" s="31"/>
    </row>
    <row r="266" spans="1:26" ht="14.25" customHeight="1" x14ac:dyDescent="0.25">
      <c r="A266" s="36"/>
      <c r="B266" s="36"/>
      <c r="C266" s="36"/>
      <c r="D266" s="31"/>
      <c r="E266" s="32"/>
      <c r="F266" s="92"/>
      <c r="G266" s="100"/>
      <c r="H266" s="33"/>
      <c r="I266" s="31"/>
      <c r="J266" s="95"/>
      <c r="K266" s="95"/>
      <c r="L266" s="96"/>
      <c r="M266" s="31"/>
      <c r="N266" s="31"/>
      <c r="O266" s="31"/>
      <c r="P266" s="31"/>
      <c r="Q266" s="31"/>
      <c r="R266" s="35"/>
      <c r="S266" s="35"/>
      <c r="T266" s="31"/>
      <c r="U266" s="31"/>
      <c r="V266" s="31"/>
      <c r="W266" s="31"/>
      <c r="X266" s="31"/>
      <c r="Y266" s="31"/>
      <c r="Z266" s="31"/>
    </row>
    <row r="267" spans="1:26" ht="14.25" customHeight="1" x14ac:dyDescent="0.25">
      <c r="A267" s="36"/>
      <c r="B267" s="36"/>
      <c r="C267" s="36"/>
      <c r="D267" s="31"/>
      <c r="E267" s="32"/>
      <c r="F267" s="92"/>
      <c r="G267" s="100"/>
      <c r="H267" s="33"/>
      <c r="I267" s="31"/>
      <c r="J267" s="95"/>
      <c r="K267" s="95"/>
      <c r="L267" s="96"/>
      <c r="M267" s="31"/>
      <c r="N267" s="31"/>
      <c r="O267" s="31"/>
      <c r="P267" s="31"/>
      <c r="Q267" s="31"/>
      <c r="R267" s="35"/>
      <c r="S267" s="35"/>
      <c r="T267" s="31"/>
      <c r="U267" s="31"/>
      <c r="V267" s="31"/>
      <c r="W267" s="31"/>
      <c r="X267" s="31"/>
      <c r="Y267" s="31"/>
      <c r="Z267" s="31"/>
    </row>
    <row r="268" spans="1:26" ht="14.25" customHeight="1" x14ac:dyDescent="0.25">
      <c r="A268" s="36"/>
      <c r="B268" s="36"/>
      <c r="C268" s="36"/>
      <c r="D268" s="31"/>
      <c r="E268" s="32"/>
      <c r="F268" s="92"/>
      <c r="G268" s="100"/>
      <c r="H268" s="33"/>
      <c r="I268" s="31"/>
      <c r="J268" s="95"/>
      <c r="K268" s="95"/>
      <c r="L268" s="96"/>
      <c r="M268" s="31"/>
      <c r="N268" s="31"/>
      <c r="O268" s="31"/>
      <c r="P268" s="31"/>
      <c r="Q268" s="31"/>
      <c r="R268" s="35"/>
      <c r="S268" s="35"/>
      <c r="T268" s="31"/>
      <c r="U268" s="31"/>
      <c r="V268" s="31"/>
      <c r="W268" s="31"/>
      <c r="X268" s="31"/>
      <c r="Y268" s="31"/>
      <c r="Z268" s="31"/>
    </row>
    <row r="269" spans="1:26" ht="14.25" customHeight="1" x14ac:dyDescent="0.25">
      <c r="A269" s="36"/>
      <c r="B269" s="36"/>
      <c r="C269" s="36"/>
      <c r="D269" s="31"/>
      <c r="E269" s="32"/>
      <c r="F269" s="92"/>
      <c r="G269" s="100"/>
      <c r="H269" s="33"/>
      <c r="I269" s="31"/>
      <c r="J269" s="95"/>
      <c r="K269" s="95"/>
      <c r="L269" s="96"/>
      <c r="M269" s="31"/>
      <c r="N269" s="31"/>
      <c r="O269" s="31"/>
      <c r="P269" s="31"/>
      <c r="Q269" s="31"/>
      <c r="R269" s="35"/>
      <c r="S269" s="35"/>
      <c r="T269" s="31"/>
      <c r="U269" s="31"/>
      <c r="V269" s="31"/>
      <c r="W269" s="31"/>
      <c r="X269" s="31"/>
      <c r="Y269" s="31"/>
      <c r="Z269" s="31"/>
    </row>
    <row r="270" spans="1:26" ht="14.25" customHeight="1" x14ac:dyDescent="0.25">
      <c r="A270" s="36"/>
      <c r="B270" s="36"/>
      <c r="C270" s="36"/>
      <c r="D270" s="31"/>
      <c r="E270" s="32"/>
      <c r="F270" s="92"/>
      <c r="G270" s="100"/>
      <c r="H270" s="33"/>
      <c r="I270" s="31"/>
      <c r="J270" s="95"/>
      <c r="K270" s="95"/>
      <c r="L270" s="96"/>
      <c r="M270" s="31"/>
      <c r="N270" s="31"/>
      <c r="O270" s="31"/>
      <c r="P270" s="31"/>
      <c r="Q270" s="31"/>
      <c r="R270" s="35"/>
      <c r="S270" s="35"/>
      <c r="T270" s="31"/>
      <c r="U270" s="31"/>
      <c r="V270" s="31"/>
      <c r="W270" s="31"/>
      <c r="X270" s="31"/>
      <c r="Y270" s="31"/>
      <c r="Z270" s="31"/>
    </row>
    <row r="271" spans="1:26" ht="14.25" customHeight="1" x14ac:dyDescent="0.25">
      <c r="A271" s="36"/>
      <c r="B271" s="36"/>
      <c r="C271" s="36"/>
      <c r="D271" s="31"/>
      <c r="E271" s="32"/>
      <c r="F271" s="92"/>
      <c r="G271" s="100"/>
      <c r="H271" s="33"/>
      <c r="I271" s="31"/>
      <c r="J271" s="95"/>
      <c r="K271" s="95"/>
      <c r="L271" s="96"/>
      <c r="M271" s="31"/>
      <c r="N271" s="31"/>
      <c r="O271" s="31"/>
      <c r="P271" s="31"/>
      <c r="Q271" s="31"/>
      <c r="R271" s="35"/>
      <c r="S271" s="35"/>
      <c r="T271" s="31"/>
      <c r="U271" s="31"/>
      <c r="V271" s="31"/>
      <c r="W271" s="31"/>
      <c r="X271" s="31"/>
      <c r="Y271" s="31"/>
      <c r="Z271" s="31"/>
    </row>
    <row r="272" spans="1:26" ht="14.25" customHeight="1" x14ac:dyDescent="0.25">
      <c r="A272" s="36"/>
      <c r="B272" s="36"/>
      <c r="C272" s="36"/>
      <c r="D272" s="31"/>
      <c r="E272" s="32"/>
      <c r="F272" s="92"/>
      <c r="G272" s="100"/>
      <c r="H272" s="33"/>
      <c r="I272" s="31"/>
      <c r="J272" s="95"/>
      <c r="K272" s="95"/>
      <c r="L272" s="96"/>
      <c r="M272" s="31"/>
      <c r="N272" s="31"/>
      <c r="O272" s="31"/>
      <c r="P272" s="31"/>
      <c r="Q272" s="31"/>
      <c r="R272" s="35"/>
      <c r="S272" s="35"/>
      <c r="T272" s="31"/>
      <c r="U272" s="31"/>
      <c r="V272" s="31"/>
      <c r="W272" s="31"/>
      <c r="X272" s="31"/>
      <c r="Y272" s="31"/>
      <c r="Z272" s="31"/>
    </row>
    <row r="273" spans="1:26" ht="14.25" customHeight="1" x14ac:dyDescent="0.25">
      <c r="A273" s="36"/>
      <c r="B273" s="36"/>
      <c r="C273" s="36"/>
      <c r="D273" s="31"/>
      <c r="E273" s="32"/>
      <c r="F273" s="92"/>
      <c r="G273" s="100"/>
      <c r="H273" s="33"/>
      <c r="I273" s="31"/>
      <c r="J273" s="95"/>
      <c r="K273" s="95"/>
      <c r="L273" s="96"/>
      <c r="M273" s="31"/>
      <c r="N273" s="31"/>
      <c r="O273" s="31"/>
      <c r="P273" s="31"/>
      <c r="Q273" s="31"/>
      <c r="R273" s="35"/>
      <c r="S273" s="35"/>
      <c r="T273" s="31"/>
      <c r="U273" s="31"/>
      <c r="V273" s="31"/>
      <c r="W273" s="31"/>
      <c r="X273" s="31"/>
      <c r="Y273" s="31"/>
      <c r="Z273" s="31"/>
    </row>
    <row r="274" spans="1:26" ht="14.25" customHeight="1" x14ac:dyDescent="0.25">
      <c r="A274" s="36"/>
      <c r="B274" s="36"/>
      <c r="C274" s="36"/>
      <c r="D274" s="31"/>
      <c r="E274" s="32"/>
      <c r="F274" s="92"/>
      <c r="G274" s="100"/>
      <c r="H274" s="33"/>
      <c r="I274" s="31"/>
      <c r="J274" s="95"/>
      <c r="K274" s="95"/>
      <c r="L274" s="96"/>
      <c r="M274" s="31"/>
      <c r="N274" s="31"/>
      <c r="O274" s="31"/>
      <c r="P274" s="31"/>
      <c r="Q274" s="31"/>
      <c r="R274" s="35"/>
      <c r="S274" s="35"/>
      <c r="T274" s="31"/>
      <c r="U274" s="31"/>
      <c r="V274" s="31"/>
      <c r="W274" s="31"/>
      <c r="X274" s="31"/>
      <c r="Y274" s="31"/>
      <c r="Z274" s="31"/>
    </row>
    <row r="275" spans="1:26" ht="14.25" customHeight="1" x14ac:dyDescent="0.25">
      <c r="A275" s="36"/>
      <c r="B275" s="36"/>
      <c r="C275" s="36"/>
      <c r="D275" s="31"/>
      <c r="E275" s="32"/>
      <c r="F275" s="92"/>
      <c r="G275" s="100"/>
      <c r="H275" s="33"/>
      <c r="I275" s="31"/>
      <c r="J275" s="95"/>
      <c r="K275" s="95"/>
      <c r="L275" s="96"/>
      <c r="M275" s="31"/>
      <c r="N275" s="31"/>
      <c r="O275" s="31"/>
      <c r="P275" s="31"/>
      <c r="Q275" s="31"/>
      <c r="R275" s="35"/>
      <c r="S275" s="35"/>
      <c r="T275" s="31"/>
      <c r="U275" s="31"/>
      <c r="V275" s="31"/>
      <c r="W275" s="31"/>
      <c r="X275" s="31"/>
      <c r="Y275" s="31"/>
      <c r="Z275" s="31"/>
    </row>
    <row r="276" spans="1:26" ht="14.25" customHeight="1" x14ac:dyDescent="0.25">
      <c r="A276" s="36"/>
      <c r="B276" s="36"/>
      <c r="C276" s="36"/>
      <c r="D276" s="31"/>
      <c r="E276" s="32"/>
      <c r="F276" s="92"/>
      <c r="G276" s="100"/>
      <c r="H276" s="33"/>
      <c r="I276" s="31"/>
      <c r="J276" s="95"/>
      <c r="K276" s="95"/>
      <c r="L276" s="96"/>
      <c r="M276" s="31"/>
      <c r="N276" s="31"/>
      <c r="O276" s="31"/>
      <c r="P276" s="31"/>
      <c r="Q276" s="31"/>
      <c r="R276" s="35"/>
      <c r="S276" s="35"/>
      <c r="T276" s="31"/>
      <c r="U276" s="31"/>
      <c r="V276" s="31"/>
      <c r="W276" s="31"/>
      <c r="X276" s="31"/>
      <c r="Y276" s="31"/>
      <c r="Z276" s="31"/>
    </row>
    <row r="277" spans="1:26" ht="14.25" customHeight="1" x14ac:dyDescent="0.25">
      <c r="A277" s="36"/>
      <c r="B277" s="36"/>
      <c r="C277" s="36"/>
      <c r="D277" s="31"/>
      <c r="E277" s="32"/>
      <c r="F277" s="92"/>
      <c r="G277" s="100"/>
      <c r="H277" s="33"/>
      <c r="I277" s="31"/>
      <c r="J277" s="95"/>
      <c r="K277" s="95"/>
      <c r="L277" s="96"/>
      <c r="M277" s="31"/>
      <c r="N277" s="31"/>
      <c r="O277" s="31"/>
      <c r="P277" s="31"/>
      <c r="Q277" s="31"/>
      <c r="R277" s="35"/>
      <c r="S277" s="35"/>
      <c r="T277" s="31"/>
      <c r="U277" s="31"/>
      <c r="V277" s="31"/>
      <c r="W277" s="31"/>
      <c r="X277" s="31"/>
      <c r="Y277" s="31"/>
      <c r="Z277" s="31"/>
    </row>
    <row r="278" spans="1:26" ht="14.25" customHeight="1" x14ac:dyDescent="0.25">
      <c r="A278" s="36"/>
      <c r="B278" s="36"/>
      <c r="C278" s="36"/>
      <c r="D278" s="31"/>
      <c r="E278" s="32"/>
      <c r="F278" s="92"/>
      <c r="G278" s="100"/>
      <c r="H278" s="33"/>
      <c r="I278" s="31"/>
      <c r="J278" s="95"/>
      <c r="K278" s="95"/>
      <c r="L278" s="96"/>
      <c r="M278" s="31"/>
      <c r="N278" s="31"/>
      <c r="O278" s="31"/>
      <c r="P278" s="31"/>
      <c r="Q278" s="31"/>
      <c r="R278" s="35"/>
      <c r="S278" s="35"/>
      <c r="T278" s="31"/>
      <c r="U278" s="31"/>
      <c r="V278" s="31"/>
      <c r="W278" s="31"/>
      <c r="X278" s="31"/>
      <c r="Y278" s="31"/>
      <c r="Z278" s="31"/>
    </row>
    <row r="279" spans="1:26" ht="14.25" customHeight="1" x14ac:dyDescent="0.25">
      <c r="A279" s="36"/>
      <c r="B279" s="36"/>
      <c r="C279" s="36"/>
      <c r="D279" s="31"/>
      <c r="E279" s="32"/>
      <c r="F279" s="92"/>
      <c r="G279" s="100"/>
      <c r="H279" s="33"/>
      <c r="I279" s="31"/>
      <c r="J279" s="95"/>
      <c r="K279" s="95"/>
      <c r="L279" s="96"/>
      <c r="M279" s="31"/>
      <c r="N279" s="31"/>
      <c r="O279" s="31"/>
      <c r="P279" s="31"/>
      <c r="Q279" s="31"/>
      <c r="R279" s="35"/>
      <c r="S279" s="35"/>
      <c r="T279" s="31"/>
      <c r="U279" s="31"/>
      <c r="V279" s="31"/>
      <c r="W279" s="31"/>
      <c r="X279" s="31"/>
      <c r="Y279" s="31"/>
      <c r="Z279" s="31"/>
    </row>
    <row r="280" spans="1:26" ht="14.25" customHeight="1" x14ac:dyDescent="0.25">
      <c r="A280" s="36"/>
      <c r="B280" s="36"/>
      <c r="C280" s="36"/>
      <c r="D280" s="31"/>
      <c r="E280" s="32"/>
      <c r="F280" s="92"/>
      <c r="G280" s="100"/>
      <c r="H280" s="33"/>
      <c r="I280" s="31"/>
      <c r="J280" s="95"/>
      <c r="K280" s="95"/>
      <c r="L280" s="96"/>
      <c r="M280" s="31"/>
      <c r="N280" s="31"/>
      <c r="O280" s="31"/>
      <c r="P280" s="31"/>
      <c r="Q280" s="31"/>
      <c r="R280" s="35"/>
      <c r="S280" s="35"/>
      <c r="T280" s="31"/>
      <c r="U280" s="31"/>
      <c r="V280" s="31"/>
      <c r="W280" s="31"/>
      <c r="X280" s="31"/>
      <c r="Y280" s="31"/>
      <c r="Z280" s="31"/>
    </row>
    <row r="281" spans="1:26" ht="14.25" customHeight="1" x14ac:dyDescent="0.25">
      <c r="A281" s="36"/>
      <c r="B281" s="36"/>
      <c r="C281" s="36"/>
      <c r="D281" s="31"/>
      <c r="E281" s="32"/>
      <c r="F281" s="92"/>
      <c r="G281" s="100"/>
      <c r="H281" s="33"/>
      <c r="I281" s="31"/>
      <c r="J281" s="95"/>
      <c r="K281" s="95"/>
      <c r="L281" s="96"/>
      <c r="M281" s="31"/>
      <c r="N281" s="31"/>
      <c r="O281" s="31"/>
      <c r="P281" s="31"/>
      <c r="Q281" s="31"/>
      <c r="R281" s="35"/>
      <c r="S281" s="35"/>
      <c r="T281" s="31"/>
      <c r="U281" s="31"/>
      <c r="V281" s="31"/>
      <c r="W281" s="31"/>
      <c r="X281" s="31"/>
      <c r="Y281" s="31"/>
      <c r="Z281" s="31"/>
    </row>
    <row r="282" spans="1:26" ht="14.25" customHeight="1" x14ac:dyDescent="0.25">
      <c r="A282" s="36"/>
      <c r="B282" s="36"/>
      <c r="C282" s="36"/>
      <c r="D282" s="31"/>
      <c r="E282" s="32"/>
      <c r="F282" s="92"/>
      <c r="G282" s="100"/>
      <c r="H282" s="33"/>
      <c r="I282" s="31"/>
      <c r="J282" s="95"/>
      <c r="K282" s="95"/>
      <c r="L282" s="96"/>
      <c r="M282" s="31"/>
      <c r="N282" s="31"/>
      <c r="O282" s="31"/>
      <c r="P282" s="31"/>
      <c r="Q282" s="31"/>
      <c r="R282" s="35"/>
      <c r="S282" s="35"/>
      <c r="T282" s="31"/>
      <c r="U282" s="31"/>
      <c r="V282" s="31"/>
      <c r="W282" s="31"/>
      <c r="X282" s="31"/>
      <c r="Y282" s="31"/>
      <c r="Z282" s="31"/>
    </row>
    <row r="283" spans="1:26" ht="14.25" customHeight="1" x14ac:dyDescent="0.25">
      <c r="A283" s="36"/>
      <c r="B283" s="36"/>
      <c r="C283" s="36"/>
      <c r="D283" s="31"/>
      <c r="E283" s="32"/>
      <c r="F283" s="92"/>
      <c r="G283" s="100"/>
      <c r="H283" s="33"/>
      <c r="I283" s="31"/>
      <c r="J283" s="95"/>
      <c r="K283" s="95"/>
      <c r="L283" s="96"/>
      <c r="M283" s="31"/>
      <c r="N283" s="31"/>
      <c r="O283" s="31"/>
      <c r="P283" s="31"/>
      <c r="Q283" s="31"/>
      <c r="R283" s="35"/>
      <c r="S283" s="35"/>
      <c r="T283" s="31"/>
      <c r="U283" s="31"/>
      <c r="V283" s="31"/>
      <c r="W283" s="31"/>
      <c r="X283" s="31"/>
      <c r="Y283" s="31"/>
      <c r="Z283" s="31"/>
    </row>
    <row r="284" spans="1:26" ht="14.25" customHeight="1" x14ac:dyDescent="0.25">
      <c r="A284" s="36"/>
      <c r="B284" s="36"/>
      <c r="C284" s="36"/>
      <c r="D284" s="31"/>
      <c r="E284" s="32"/>
      <c r="F284" s="92"/>
      <c r="G284" s="100"/>
      <c r="H284" s="33"/>
      <c r="I284" s="31"/>
      <c r="J284" s="95"/>
      <c r="K284" s="95"/>
      <c r="L284" s="96"/>
      <c r="M284" s="31"/>
      <c r="N284" s="31"/>
      <c r="O284" s="31"/>
      <c r="P284" s="31"/>
      <c r="Q284" s="31"/>
      <c r="R284" s="35"/>
      <c r="S284" s="35"/>
      <c r="T284" s="31"/>
      <c r="U284" s="31"/>
      <c r="V284" s="31"/>
      <c r="W284" s="31"/>
      <c r="X284" s="31"/>
      <c r="Y284" s="31"/>
      <c r="Z284" s="31"/>
    </row>
    <row r="285" spans="1:26" ht="14.25" customHeight="1" x14ac:dyDescent="0.25">
      <c r="A285" s="36"/>
      <c r="B285" s="36"/>
      <c r="C285" s="36"/>
      <c r="D285" s="31"/>
      <c r="E285" s="32"/>
      <c r="F285" s="92"/>
      <c r="G285" s="100"/>
      <c r="H285" s="33"/>
      <c r="I285" s="31"/>
      <c r="J285" s="95"/>
      <c r="K285" s="95"/>
      <c r="L285" s="96"/>
      <c r="M285" s="31"/>
      <c r="N285" s="31"/>
      <c r="O285" s="31"/>
      <c r="P285" s="31"/>
      <c r="Q285" s="31"/>
      <c r="R285" s="35"/>
      <c r="S285" s="35"/>
      <c r="T285" s="31"/>
      <c r="U285" s="31"/>
      <c r="V285" s="31"/>
      <c r="W285" s="31"/>
      <c r="X285" s="31"/>
      <c r="Y285" s="31"/>
      <c r="Z285" s="31"/>
    </row>
    <row r="286" spans="1:26" ht="14.25" customHeight="1" x14ac:dyDescent="0.25">
      <c r="A286" s="36"/>
      <c r="B286" s="36"/>
      <c r="C286" s="36"/>
      <c r="D286" s="31"/>
      <c r="E286" s="32"/>
      <c r="F286" s="92"/>
      <c r="G286" s="100"/>
      <c r="H286" s="33"/>
      <c r="I286" s="31"/>
      <c r="J286" s="95"/>
      <c r="K286" s="95"/>
      <c r="L286" s="96"/>
      <c r="M286" s="31"/>
      <c r="N286" s="31"/>
      <c r="O286" s="31"/>
      <c r="P286" s="31"/>
      <c r="Q286" s="31"/>
      <c r="R286" s="35"/>
      <c r="S286" s="35"/>
      <c r="T286" s="31"/>
      <c r="U286" s="31"/>
      <c r="V286" s="31"/>
      <c r="W286" s="31"/>
      <c r="X286" s="31"/>
      <c r="Y286" s="31"/>
      <c r="Z286" s="31"/>
    </row>
    <row r="287" spans="1:26" ht="14.25" customHeight="1" x14ac:dyDescent="0.25">
      <c r="A287" s="36"/>
      <c r="B287" s="36"/>
      <c r="C287" s="36"/>
      <c r="D287" s="31"/>
      <c r="E287" s="32"/>
      <c r="F287" s="92"/>
      <c r="G287" s="100"/>
      <c r="H287" s="33"/>
      <c r="I287" s="31"/>
      <c r="J287" s="95"/>
      <c r="K287" s="95"/>
      <c r="L287" s="96"/>
      <c r="M287" s="31"/>
      <c r="N287" s="31"/>
      <c r="O287" s="31"/>
      <c r="P287" s="31"/>
      <c r="Q287" s="31"/>
      <c r="R287" s="35"/>
      <c r="S287" s="35"/>
      <c r="T287" s="31"/>
      <c r="U287" s="31"/>
      <c r="V287" s="31"/>
      <c r="W287" s="31"/>
      <c r="X287" s="31"/>
      <c r="Y287" s="31"/>
      <c r="Z287" s="31"/>
    </row>
    <row r="288" spans="1:26" ht="14.25" customHeight="1" x14ac:dyDescent="0.25">
      <c r="A288" s="36"/>
      <c r="B288" s="36"/>
      <c r="C288" s="36"/>
      <c r="D288" s="31"/>
      <c r="E288" s="32"/>
      <c r="F288" s="92"/>
      <c r="G288" s="100"/>
      <c r="H288" s="33"/>
      <c r="I288" s="31"/>
      <c r="J288" s="95"/>
      <c r="K288" s="95"/>
      <c r="L288" s="96"/>
      <c r="M288" s="31"/>
      <c r="N288" s="31"/>
      <c r="O288" s="31"/>
      <c r="P288" s="31"/>
      <c r="Q288" s="31"/>
      <c r="R288" s="35"/>
      <c r="S288" s="35"/>
      <c r="T288" s="31"/>
      <c r="U288" s="31"/>
      <c r="V288" s="31"/>
      <c r="W288" s="31"/>
      <c r="X288" s="31"/>
      <c r="Y288" s="31"/>
      <c r="Z288" s="31"/>
    </row>
    <row r="289" spans="1:26" ht="14.25" customHeight="1" x14ac:dyDescent="0.25">
      <c r="A289" s="36"/>
      <c r="B289" s="36"/>
      <c r="C289" s="36"/>
      <c r="D289" s="31"/>
      <c r="E289" s="32"/>
      <c r="F289" s="92"/>
      <c r="G289" s="100"/>
      <c r="H289" s="33"/>
      <c r="I289" s="31"/>
      <c r="J289" s="95"/>
      <c r="K289" s="95"/>
      <c r="L289" s="96"/>
      <c r="M289" s="31"/>
      <c r="N289" s="31"/>
      <c r="O289" s="31"/>
      <c r="P289" s="31"/>
      <c r="Q289" s="31"/>
      <c r="R289" s="35"/>
      <c r="S289" s="35"/>
      <c r="T289" s="31"/>
      <c r="U289" s="31"/>
      <c r="V289" s="31"/>
      <c r="W289" s="31"/>
      <c r="X289" s="31"/>
      <c r="Y289" s="31"/>
      <c r="Z289" s="31"/>
    </row>
    <row r="290" spans="1:26" ht="14.25" customHeight="1" x14ac:dyDescent="0.25">
      <c r="A290" s="36"/>
      <c r="B290" s="36"/>
      <c r="C290" s="36"/>
      <c r="D290" s="31"/>
      <c r="E290" s="32"/>
      <c r="F290" s="92"/>
      <c r="G290" s="100"/>
      <c r="H290" s="33"/>
      <c r="I290" s="31"/>
      <c r="J290" s="95"/>
      <c r="K290" s="95"/>
      <c r="L290" s="96"/>
      <c r="M290" s="31"/>
      <c r="N290" s="31"/>
      <c r="O290" s="31"/>
      <c r="P290" s="31"/>
      <c r="Q290" s="31"/>
      <c r="R290" s="35"/>
      <c r="S290" s="35"/>
      <c r="T290" s="31"/>
      <c r="U290" s="31"/>
      <c r="V290" s="31"/>
      <c r="W290" s="31"/>
      <c r="X290" s="31"/>
      <c r="Y290" s="31"/>
      <c r="Z290" s="31"/>
    </row>
    <row r="291" spans="1:26" ht="14.25" customHeight="1" x14ac:dyDescent="0.25">
      <c r="A291" s="36"/>
      <c r="B291" s="36"/>
      <c r="C291" s="36"/>
      <c r="D291" s="31"/>
      <c r="E291" s="32"/>
      <c r="F291" s="92"/>
      <c r="G291" s="100"/>
      <c r="H291" s="33"/>
      <c r="I291" s="31"/>
      <c r="J291" s="95"/>
      <c r="K291" s="95"/>
      <c r="L291" s="96"/>
      <c r="M291" s="31"/>
      <c r="N291" s="31"/>
      <c r="O291" s="31"/>
      <c r="P291" s="31"/>
      <c r="Q291" s="31"/>
      <c r="R291" s="35"/>
      <c r="S291" s="35"/>
      <c r="T291" s="31"/>
      <c r="U291" s="31"/>
      <c r="V291" s="31"/>
      <c r="W291" s="31"/>
      <c r="X291" s="31"/>
      <c r="Y291" s="31"/>
      <c r="Z291" s="31"/>
    </row>
    <row r="292" spans="1:26" ht="14.25" customHeight="1" x14ac:dyDescent="0.25">
      <c r="A292" s="36"/>
      <c r="B292" s="36"/>
      <c r="C292" s="36"/>
      <c r="D292" s="31"/>
      <c r="E292" s="32"/>
      <c r="F292" s="92"/>
      <c r="G292" s="100"/>
      <c r="H292" s="33"/>
      <c r="I292" s="31"/>
      <c r="J292" s="95"/>
      <c r="K292" s="95"/>
      <c r="L292" s="96"/>
      <c r="M292" s="31"/>
      <c r="N292" s="31"/>
      <c r="O292" s="31"/>
      <c r="P292" s="31"/>
      <c r="Q292" s="31"/>
      <c r="R292" s="35"/>
      <c r="S292" s="35"/>
      <c r="T292" s="31"/>
      <c r="U292" s="31"/>
      <c r="V292" s="31"/>
      <c r="W292" s="31"/>
      <c r="X292" s="31"/>
      <c r="Y292" s="31"/>
      <c r="Z292" s="31"/>
    </row>
    <row r="293" spans="1:26" ht="14.25" customHeight="1" x14ac:dyDescent="0.25">
      <c r="A293" s="36"/>
      <c r="B293" s="36"/>
      <c r="C293" s="36"/>
      <c r="D293" s="31"/>
      <c r="E293" s="32"/>
      <c r="F293" s="92"/>
      <c r="G293" s="100"/>
      <c r="H293" s="33"/>
      <c r="I293" s="31"/>
      <c r="J293" s="95"/>
      <c r="K293" s="95"/>
      <c r="L293" s="96"/>
      <c r="M293" s="31"/>
      <c r="N293" s="31"/>
      <c r="O293" s="31"/>
      <c r="P293" s="31"/>
      <c r="Q293" s="31"/>
      <c r="R293" s="35"/>
      <c r="S293" s="35"/>
      <c r="T293" s="31"/>
      <c r="U293" s="31"/>
      <c r="V293" s="31"/>
      <c r="W293" s="31"/>
      <c r="X293" s="31"/>
      <c r="Y293" s="31"/>
      <c r="Z293" s="31"/>
    </row>
    <row r="294" spans="1:26" ht="14.25" customHeight="1" x14ac:dyDescent="0.25">
      <c r="A294" s="36"/>
      <c r="B294" s="36"/>
      <c r="C294" s="36"/>
      <c r="D294" s="31"/>
      <c r="E294" s="32"/>
      <c r="F294" s="92"/>
      <c r="G294" s="100"/>
      <c r="H294" s="33"/>
      <c r="I294" s="31"/>
      <c r="J294" s="95"/>
      <c r="K294" s="95"/>
      <c r="L294" s="96"/>
      <c r="M294" s="31"/>
      <c r="N294" s="31"/>
      <c r="O294" s="31"/>
      <c r="P294" s="31"/>
      <c r="Q294" s="31"/>
      <c r="R294" s="35"/>
      <c r="S294" s="35"/>
      <c r="T294" s="31"/>
      <c r="U294" s="31"/>
      <c r="V294" s="31"/>
      <c r="W294" s="31"/>
      <c r="X294" s="31"/>
      <c r="Y294" s="31"/>
      <c r="Z294" s="31"/>
    </row>
    <row r="295" spans="1:26" ht="14.25" customHeight="1" x14ac:dyDescent="0.25">
      <c r="A295" s="36"/>
      <c r="B295" s="36"/>
      <c r="C295" s="36"/>
      <c r="D295" s="31"/>
      <c r="E295" s="32"/>
      <c r="F295" s="92"/>
      <c r="G295" s="100"/>
      <c r="H295" s="33"/>
      <c r="I295" s="31"/>
      <c r="J295" s="95"/>
      <c r="K295" s="95"/>
      <c r="L295" s="96"/>
      <c r="M295" s="31"/>
      <c r="N295" s="31"/>
      <c r="O295" s="31"/>
      <c r="P295" s="31"/>
      <c r="Q295" s="31"/>
      <c r="R295" s="35"/>
      <c r="S295" s="35"/>
      <c r="T295" s="31"/>
      <c r="U295" s="31"/>
      <c r="V295" s="31"/>
      <c r="W295" s="31"/>
      <c r="X295" s="31"/>
      <c r="Y295" s="31"/>
      <c r="Z295" s="31"/>
    </row>
    <row r="296" spans="1:26" ht="14.25" customHeight="1" x14ac:dyDescent="0.25">
      <c r="A296" s="36"/>
      <c r="B296" s="36"/>
      <c r="C296" s="36"/>
      <c r="D296" s="31"/>
      <c r="E296" s="32"/>
      <c r="F296" s="92"/>
      <c r="G296" s="100"/>
      <c r="H296" s="33"/>
      <c r="I296" s="31"/>
      <c r="J296" s="95"/>
      <c r="K296" s="95"/>
      <c r="L296" s="96"/>
      <c r="M296" s="31"/>
      <c r="N296" s="31"/>
      <c r="O296" s="31"/>
      <c r="P296" s="31"/>
      <c r="Q296" s="31"/>
      <c r="R296" s="35"/>
      <c r="S296" s="35"/>
      <c r="T296" s="31"/>
      <c r="U296" s="31"/>
      <c r="V296" s="31"/>
      <c r="W296" s="31"/>
      <c r="X296" s="31"/>
      <c r="Y296" s="31"/>
      <c r="Z296" s="31"/>
    </row>
    <row r="297" spans="1:26" ht="14.25" customHeight="1" x14ac:dyDescent="0.25">
      <c r="A297" s="36"/>
      <c r="B297" s="36"/>
      <c r="C297" s="36"/>
      <c r="D297" s="31"/>
      <c r="E297" s="32"/>
      <c r="F297" s="92"/>
      <c r="G297" s="100"/>
      <c r="H297" s="33"/>
      <c r="I297" s="31"/>
      <c r="J297" s="95"/>
      <c r="K297" s="95"/>
      <c r="L297" s="96"/>
      <c r="M297" s="31"/>
      <c r="N297" s="31"/>
      <c r="O297" s="31"/>
      <c r="P297" s="31"/>
      <c r="Q297" s="31"/>
      <c r="R297" s="35"/>
      <c r="S297" s="35"/>
      <c r="T297" s="31"/>
      <c r="U297" s="31"/>
      <c r="V297" s="31"/>
      <c r="W297" s="31"/>
      <c r="X297" s="31"/>
      <c r="Y297" s="31"/>
      <c r="Z297" s="31"/>
    </row>
    <row r="298" spans="1:26" ht="14.25" customHeight="1" x14ac:dyDescent="0.25">
      <c r="A298" s="36"/>
      <c r="B298" s="36"/>
      <c r="C298" s="36"/>
      <c r="D298" s="31"/>
      <c r="E298" s="32"/>
      <c r="F298" s="92"/>
      <c r="G298" s="100"/>
      <c r="H298" s="33"/>
      <c r="I298" s="31"/>
      <c r="J298" s="95"/>
      <c r="K298" s="95"/>
      <c r="L298" s="96"/>
      <c r="M298" s="31"/>
      <c r="N298" s="31"/>
      <c r="O298" s="31"/>
      <c r="P298" s="31"/>
      <c r="Q298" s="31"/>
      <c r="R298" s="35"/>
      <c r="S298" s="35"/>
      <c r="T298" s="31"/>
      <c r="U298" s="31"/>
      <c r="V298" s="31"/>
      <c r="W298" s="31"/>
      <c r="X298" s="31"/>
      <c r="Y298" s="31"/>
      <c r="Z298" s="31"/>
    </row>
    <row r="299" spans="1:26" ht="14.25" customHeight="1" x14ac:dyDescent="0.25">
      <c r="A299" s="36"/>
      <c r="B299" s="36"/>
      <c r="C299" s="36"/>
      <c r="D299" s="31"/>
      <c r="E299" s="32"/>
      <c r="F299" s="92"/>
      <c r="G299" s="100"/>
      <c r="H299" s="33"/>
      <c r="I299" s="31"/>
      <c r="J299" s="95"/>
      <c r="K299" s="95"/>
      <c r="L299" s="96"/>
      <c r="M299" s="31"/>
      <c r="N299" s="31"/>
      <c r="O299" s="31"/>
      <c r="P299" s="31"/>
      <c r="Q299" s="31"/>
      <c r="R299" s="35"/>
      <c r="S299" s="35"/>
      <c r="T299" s="31"/>
      <c r="U299" s="31"/>
      <c r="V299" s="31"/>
      <c r="W299" s="31"/>
      <c r="X299" s="31"/>
      <c r="Y299" s="31"/>
      <c r="Z299" s="31"/>
    </row>
    <row r="300" spans="1:26" ht="14.25" customHeight="1" x14ac:dyDescent="0.25">
      <c r="A300" s="36"/>
      <c r="B300" s="36"/>
      <c r="C300" s="36"/>
      <c r="D300" s="31"/>
      <c r="E300" s="32"/>
      <c r="F300" s="92"/>
      <c r="G300" s="100"/>
      <c r="H300" s="33"/>
      <c r="I300" s="31"/>
      <c r="J300" s="95"/>
      <c r="K300" s="95"/>
      <c r="L300" s="96"/>
      <c r="M300" s="31"/>
      <c r="N300" s="31"/>
      <c r="O300" s="31"/>
      <c r="P300" s="31"/>
      <c r="Q300" s="31"/>
      <c r="R300" s="35"/>
      <c r="S300" s="35"/>
      <c r="T300" s="31"/>
      <c r="U300" s="31"/>
      <c r="V300" s="31"/>
      <c r="W300" s="31"/>
      <c r="X300" s="31"/>
      <c r="Y300" s="31"/>
      <c r="Z300" s="31"/>
    </row>
    <row r="301" spans="1:26" ht="14.25" customHeight="1" x14ac:dyDescent="0.25">
      <c r="A301" s="36"/>
      <c r="B301" s="36"/>
      <c r="C301" s="36"/>
      <c r="D301" s="31"/>
      <c r="E301" s="32"/>
      <c r="F301" s="92"/>
      <c r="G301" s="100"/>
      <c r="H301" s="33"/>
      <c r="I301" s="31"/>
      <c r="J301" s="95"/>
      <c r="K301" s="95"/>
      <c r="L301" s="96"/>
      <c r="M301" s="31"/>
      <c r="N301" s="31"/>
      <c r="O301" s="31"/>
      <c r="P301" s="31"/>
      <c r="Q301" s="31"/>
      <c r="R301" s="35"/>
      <c r="S301" s="35"/>
      <c r="T301" s="31"/>
      <c r="U301" s="31"/>
      <c r="V301" s="31"/>
      <c r="W301" s="31"/>
      <c r="X301" s="31"/>
      <c r="Y301" s="31"/>
      <c r="Z301" s="31"/>
    </row>
    <row r="302" spans="1:26" ht="14.25" customHeight="1" x14ac:dyDescent="0.25">
      <c r="A302" s="36"/>
      <c r="B302" s="36"/>
      <c r="C302" s="36"/>
      <c r="D302" s="31"/>
      <c r="E302" s="32"/>
      <c r="F302" s="92"/>
      <c r="G302" s="100"/>
      <c r="H302" s="33"/>
      <c r="I302" s="31"/>
      <c r="J302" s="95"/>
      <c r="K302" s="95"/>
      <c r="L302" s="96"/>
      <c r="M302" s="31"/>
      <c r="N302" s="31"/>
      <c r="O302" s="31"/>
      <c r="P302" s="31"/>
      <c r="Q302" s="31"/>
      <c r="R302" s="35"/>
      <c r="S302" s="35"/>
      <c r="T302" s="31"/>
      <c r="U302" s="31"/>
      <c r="V302" s="31"/>
      <c r="W302" s="31"/>
      <c r="X302" s="31"/>
      <c r="Y302" s="31"/>
      <c r="Z302" s="31"/>
    </row>
    <row r="303" spans="1:26" ht="14.25" customHeight="1" x14ac:dyDescent="0.25">
      <c r="A303" s="36"/>
      <c r="B303" s="36"/>
      <c r="C303" s="36"/>
      <c r="D303" s="31"/>
      <c r="E303" s="32"/>
      <c r="F303" s="92"/>
      <c r="G303" s="100"/>
      <c r="H303" s="33"/>
      <c r="I303" s="31"/>
      <c r="J303" s="95"/>
      <c r="K303" s="95"/>
      <c r="L303" s="96"/>
      <c r="M303" s="31"/>
      <c r="N303" s="31"/>
      <c r="O303" s="31"/>
      <c r="P303" s="31"/>
      <c r="Q303" s="31"/>
      <c r="R303" s="35"/>
      <c r="S303" s="35"/>
      <c r="T303" s="31"/>
      <c r="U303" s="31"/>
      <c r="V303" s="31"/>
      <c r="W303" s="31"/>
      <c r="X303" s="31"/>
      <c r="Y303" s="31"/>
      <c r="Z303" s="31"/>
    </row>
    <row r="304" spans="1:26" ht="14.25" customHeight="1" x14ac:dyDescent="0.25">
      <c r="A304" s="36"/>
      <c r="B304" s="36"/>
      <c r="C304" s="36"/>
      <c r="D304" s="31"/>
      <c r="E304" s="32"/>
      <c r="F304" s="92"/>
      <c r="G304" s="100"/>
      <c r="H304" s="33"/>
      <c r="I304" s="31"/>
      <c r="J304" s="95"/>
      <c r="K304" s="95"/>
      <c r="L304" s="96"/>
      <c r="M304" s="31"/>
      <c r="N304" s="31"/>
      <c r="O304" s="31"/>
      <c r="P304" s="31"/>
      <c r="Q304" s="31"/>
      <c r="R304" s="35"/>
      <c r="S304" s="35"/>
      <c r="T304" s="31"/>
      <c r="U304" s="31"/>
      <c r="V304" s="31"/>
      <c r="W304" s="31"/>
      <c r="X304" s="31"/>
      <c r="Y304" s="31"/>
      <c r="Z304" s="31"/>
    </row>
    <row r="305" spans="1:26" ht="14.25" customHeight="1" x14ac:dyDescent="0.25">
      <c r="A305" s="36"/>
      <c r="B305" s="36"/>
      <c r="C305" s="36"/>
      <c r="D305" s="31"/>
      <c r="E305" s="32"/>
      <c r="F305" s="92"/>
      <c r="G305" s="100"/>
      <c r="H305" s="33"/>
      <c r="I305" s="31"/>
      <c r="J305" s="95"/>
      <c r="K305" s="95"/>
      <c r="L305" s="96"/>
      <c r="M305" s="31"/>
      <c r="N305" s="31"/>
      <c r="O305" s="31"/>
      <c r="P305" s="31"/>
      <c r="Q305" s="31"/>
      <c r="R305" s="35"/>
      <c r="S305" s="35"/>
      <c r="T305" s="31"/>
      <c r="U305" s="31"/>
      <c r="V305" s="31"/>
      <c r="W305" s="31"/>
      <c r="X305" s="31"/>
      <c r="Y305" s="31"/>
      <c r="Z305" s="31"/>
    </row>
    <row r="306" spans="1:26" ht="14.25" customHeight="1" x14ac:dyDescent="0.25">
      <c r="A306" s="36"/>
      <c r="B306" s="36"/>
      <c r="C306" s="36"/>
      <c r="D306" s="31"/>
      <c r="E306" s="32"/>
      <c r="F306" s="92"/>
      <c r="G306" s="100"/>
      <c r="H306" s="33"/>
      <c r="I306" s="31"/>
      <c r="J306" s="95"/>
      <c r="K306" s="95"/>
      <c r="L306" s="96"/>
      <c r="M306" s="31"/>
      <c r="N306" s="31"/>
      <c r="O306" s="31"/>
      <c r="P306" s="31"/>
      <c r="Q306" s="31"/>
      <c r="R306" s="35"/>
      <c r="S306" s="35"/>
      <c r="T306" s="31"/>
      <c r="U306" s="31"/>
      <c r="V306" s="31"/>
      <c r="W306" s="31"/>
      <c r="X306" s="31"/>
      <c r="Y306" s="31"/>
      <c r="Z306" s="31"/>
    </row>
    <row r="307" spans="1:26" ht="14.25" customHeight="1" x14ac:dyDescent="0.25">
      <c r="A307" s="36"/>
      <c r="B307" s="36"/>
      <c r="C307" s="36"/>
      <c r="D307" s="31"/>
      <c r="E307" s="32"/>
      <c r="F307" s="92"/>
      <c r="G307" s="100"/>
      <c r="H307" s="33"/>
      <c r="I307" s="31"/>
      <c r="J307" s="95"/>
      <c r="K307" s="95"/>
      <c r="L307" s="96"/>
      <c r="M307" s="31"/>
      <c r="N307" s="31"/>
      <c r="O307" s="31"/>
      <c r="P307" s="31"/>
      <c r="Q307" s="31"/>
      <c r="R307" s="35"/>
      <c r="S307" s="35"/>
      <c r="T307" s="31"/>
      <c r="U307" s="31"/>
      <c r="V307" s="31"/>
      <c r="W307" s="31"/>
      <c r="X307" s="31"/>
      <c r="Y307" s="31"/>
      <c r="Z307" s="31"/>
    </row>
    <row r="308" spans="1:26" ht="14.25" customHeight="1" x14ac:dyDescent="0.25">
      <c r="A308" s="36"/>
      <c r="B308" s="36"/>
      <c r="C308" s="36"/>
      <c r="D308" s="31"/>
      <c r="E308" s="32"/>
      <c r="F308" s="92"/>
      <c r="G308" s="100"/>
      <c r="H308" s="33"/>
      <c r="I308" s="31"/>
      <c r="J308" s="95"/>
      <c r="K308" s="95"/>
      <c r="L308" s="96"/>
      <c r="M308" s="31"/>
      <c r="N308" s="31"/>
      <c r="O308" s="31"/>
      <c r="P308" s="31"/>
      <c r="Q308" s="31"/>
      <c r="R308" s="35"/>
      <c r="S308" s="35"/>
      <c r="T308" s="31"/>
      <c r="U308" s="31"/>
      <c r="V308" s="31"/>
      <c r="W308" s="31"/>
      <c r="X308" s="31"/>
      <c r="Y308" s="31"/>
      <c r="Z308" s="31"/>
    </row>
    <row r="309" spans="1:26" ht="14.25" customHeight="1" x14ac:dyDescent="0.25">
      <c r="A309" s="36"/>
      <c r="B309" s="36"/>
      <c r="C309" s="36"/>
      <c r="D309" s="31"/>
      <c r="E309" s="32"/>
      <c r="F309" s="92"/>
      <c r="G309" s="100"/>
      <c r="H309" s="33"/>
      <c r="I309" s="31"/>
      <c r="J309" s="95"/>
      <c r="K309" s="95"/>
      <c r="L309" s="96"/>
      <c r="M309" s="31"/>
      <c r="N309" s="31"/>
      <c r="O309" s="31"/>
      <c r="P309" s="31"/>
      <c r="Q309" s="31"/>
      <c r="R309" s="35"/>
      <c r="S309" s="35"/>
      <c r="T309" s="31"/>
      <c r="U309" s="31"/>
      <c r="V309" s="31"/>
      <c r="W309" s="31"/>
      <c r="X309" s="31"/>
      <c r="Y309" s="31"/>
      <c r="Z309" s="31"/>
    </row>
    <row r="310" spans="1:26" ht="14.25" customHeight="1" x14ac:dyDescent="0.25">
      <c r="A310" s="36"/>
      <c r="B310" s="36"/>
      <c r="C310" s="36"/>
      <c r="D310" s="31"/>
      <c r="E310" s="32"/>
      <c r="F310" s="92"/>
      <c r="G310" s="100"/>
      <c r="H310" s="33"/>
      <c r="I310" s="31"/>
      <c r="J310" s="95"/>
      <c r="K310" s="95"/>
      <c r="L310" s="96"/>
      <c r="M310" s="31"/>
      <c r="N310" s="31"/>
      <c r="O310" s="31"/>
      <c r="P310" s="31"/>
      <c r="Q310" s="31"/>
      <c r="R310" s="35"/>
      <c r="S310" s="35"/>
      <c r="T310" s="31"/>
      <c r="U310" s="31"/>
      <c r="V310" s="31"/>
      <c r="W310" s="31"/>
      <c r="X310" s="31"/>
      <c r="Y310" s="31"/>
      <c r="Z310" s="31"/>
    </row>
    <row r="311" spans="1:26" ht="14.25" customHeight="1" x14ac:dyDescent="0.25">
      <c r="A311" s="36"/>
      <c r="B311" s="36"/>
      <c r="C311" s="36"/>
      <c r="D311" s="31"/>
      <c r="E311" s="32"/>
      <c r="F311" s="92"/>
      <c r="G311" s="100"/>
      <c r="H311" s="33"/>
      <c r="I311" s="31"/>
      <c r="J311" s="95"/>
      <c r="K311" s="95"/>
      <c r="L311" s="96"/>
      <c r="M311" s="31"/>
      <c r="N311" s="31"/>
      <c r="O311" s="31"/>
      <c r="P311" s="31"/>
      <c r="Q311" s="31"/>
      <c r="R311" s="35"/>
      <c r="S311" s="35"/>
      <c r="T311" s="31"/>
      <c r="U311" s="31"/>
      <c r="V311" s="31"/>
      <c r="W311" s="31"/>
      <c r="X311" s="31"/>
      <c r="Y311" s="31"/>
      <c r="Z311" s="31"/>
    </row>
    <row r="312" spans="1:26" ht="14.25" customHeight="1" x14ac:dyDescent="0.25">
      <c r="A312" s="36"/>
      <c r="B312" s="36"/>
      <c r="C312" s="36"/>
      <c r="D312" s="31"/>
      <c r="E312" s="32"/>
      <c r="F312" s="92"/>
      <c r="G312" s="100"/>
      <c r="H312" s="33"/>
      <c r="I312" s="31"/>
      <c r="J312" s="95"/>
      <c r="K312" s="95"/>
      <c r="L312" s="96"/>
      <c r="M312" s="31"/>
      <c r="N312" s="31"/>
      <c r="O312" s="31"/>
      <c r="P312" s="31"/>
      <c r="Q312" s="31"/>
      <c r="R312" s="35"/>
      <c r="S312" s="35"/>
      <c r="T312" s="31"/>
      <c r="U312" s="31"/>
      <c r="V312" s="31"/>
      <c r="W312" s="31"/>
      <c r="X312" s="31"/>
      <c r="Y312" s="31"/>
      <c r="Z312" s="31"/>
    </row>
    <row r="313" spans="1:26" ht="14.25" customHeight="1" x14ac:dyDescent="0.25">
      <c r="A313" s="36"/>
      <c r="B313" s="36"/>
      <c r="C313" s="36"/>
      <c r="D313" s="31"/>
      <c r="E313" s="32"/>
      <c r="F313" s="92"/>
      <c r="G313" s="100"/>
      <c r="H313" s="33"/>
      <c r="I313" s="31"/>
      <c r="J313" s="95"/>
      <c r="K313" s="95"/>
      <c r="L313" s="96"/>
      <c r="M313" s="31"/>
      <c r="N313" s="31"/>
      <c r="O313" s="31"/>
      <c r="P313" s="31"/>
      <c r="Q313" s="31"/>
      <c r="R313" s="35"/>
      <c r="S313" s="35"/>
      <c r="T313" s="31"/>
      <c r="U313" s="31"/>
      <c r="V313" s="31"/>
      <c r="W313" s="31"/>
      <c r="X313" s="31"/>
      <c r="Y313" s="31"/>
      <c r="Z313" s="31"/>
    </row>
    <row r="314" spans="1:26" ht="14.25" customHeight="1" x14ac:dyDescent="0.25">
      <c r="A314" s="36"/>
      <c r="B314" s="36"/>
      <c r="C314" s="36"/>
      <c r="D314" s="31"/>
      <c r="E314" s="32"/>
      <c r="F314" s="92"/>
      <c r="G314" s="100"/>
      <c r="H314" s="33"/>
      <c r="I314" s="31"/>
      <c r="J314" s="95"/>
      <c r="K314" s="95"/>
      <c r="L314" s="96"/>
      <c r="M314" s="31"/>
      <c r="N314" s="31"/>
      <c r="O314" s="31"/>
      <c r="P314" s="31"/>
      <c r="Q314" s="31"/>
      <c r="R314" s="35"/>
      <c r="S314" s="35"/>
      <c r="T314" s="31"/>
      <c r="U314" s="31"/>
      <c r="V314" s="31"/>
      <c r="W314" s="31"/>
      <c r="X314" s="31"/>
      <c r="Y314" s="31"/>
      <c r="Z314" s="31"/>
    </row>
    <row r="315" spans="1:26" ht="14.25" customHeight="1" x14ac:dyDescent="0.25">
      <c r="A315" s="36"/>
      <c r="B315" s="36"/>
      <c r="C315" s="36"/>
      <c r="D315" s="31"/>
      <c r="E315" s="32"/>
      <c r="F315" s="92"/>
      <c r="G315" s="100"/>
      <c r="H315" s="33"/>
      <c r="I315" s="31"/>
      <c r="J315" s="95"/>
      <c r="K315" s="95"/>
      <c r="L315" s="96"/>
      <c r="M315" s="31"/>
      <c r="N315" s="31"/>
      <c r="O315" s="31"/>
      <c r="P315" s="31"/>
      <c r="Q315" s="31"/>
      <c r="R315" s="35"/>
      <c r="S315" s="35"/>
      <c r="T315" s="31"/>
      <c r="U315" s="31"/>
      <c r="V315" s="31"/>
      <c r="W315" s="31"/>
      <c r="X315" s="31"/>
      <c r="Y315" s="31"/>
      <c r="Z315" s="31"/>
    </row>
    <row r="316" spans="1:26" ht="14.25" customHeight="1" x14ac:dyDescent="0.25">
      <c r="A316" s="36"/>
      <c r="B316" s="36"/>
      <c r="C316" s="36"/>
      <c r="D316" s="31"/>
      <c r="E316" s="32"/>
      <c r="F316" s="92"/>
      <c r="G316" s="100"/>
      <c r="H316" s="33"/>
      <c r="I316" s="31"/>
      <c r="J316" s="95"/>
      <c r="K316" s="95"/>
      <c r="L316" s="96"/>
      <c r="M316" s="31"/>
      <c r="N316" s="31"/>
      <c r="O316" s="31"/>
      <c r="P316" s="31"/>
      <c r="Q316" s="31"/>
      <c r="R316" s="35"/>
      <c r="S316" s="35"/>
      <c r="T316" s="31"/>
      <c r="U316" s="31"/>
      <c r="V316" s="31"/>
      <c r="W316" s="31"/>
      <c r="X316" s="31"/>
      <c r="Y316" s="31"/>
      <c r="Z316" s="31"/>
    </row>
    <row r="317" spans="1:26" ht="14.25" customHeight="1" x14ac:dyDescent="0.25">
      <c r="A317" s="36"/>
      <c r="B317" s="36"/>
      <c r="C317" s="36"/>
      <c r="D317" s="31"/>
      <c r="E317" s="32"/>
      <c r="F317" s="92"/>
      <c r="G317" s="100"/>
      <c r="H317" s="33"/>
      <c r="I317" s="31"/>
      <c r="J317" s="95"/>
      <c r="K317" s="95"/>
      <c r="L317" s="96"/>
      <c r="M317" s="31"/>
      <c r="N317" s="31"/>
      <c r="O317" s="31"/>
      <c r="P317" s="31"/>
      <c r="Q317" s="31"/>
      <c r="R317" s="35"/>
      <c r="S317" s="35"/>
      <c r="T317" s="31"/>
      <c r="U317" s="31"/>
      <c r="V317" s="31"/>
      <c r="W317" s="31"/>
      <c r="X317" s="31"/>
      <c r="Y317" s="31"/>
      <c r="Z317" s="31"/>
    </row>
    <row r="318" spans="1:26" ht="14.25" customHeight="1" x14ac:dyDescent="0.25">
      <c r="A318" s="36"/>
      <c r="B318" s="36"/>
      <c r="C318" s="36"/>
      <c r="D318" s="31"/>
      <c r="E318" s="32"/>
      <c r="F318" s="92"/>
      <c r="G318" s="100"/>
      <c r="H318" s="33"/>
      <c r="I318" s="31"/>
      <c r="J318" s="95"/>
      <c r="K318" s="95"/>
      <c r="L318" s="96"/>
      <c r="M318" s="31"/>
      <c r="N318" s="31"/>
      <c r="O318" s="31"/>
      <c r="P318" s="31"/>
      <c r="Q318" s="31"/>
      <c r="R318" s="35"/>
      <c r="S318" s="35"/>
      <c r="T318" s="31"/>
      <c r="U318" s="31"/>
      <c r="V318" s="31"/>
      <c r="W318" s="31"/>
      <c r="X318" s="31"/>
      <c r="Y318" s="31"/>
      <c r="Z318" s="31"/>
    </row>
    <row r="319" spans="1:26" ht="14.25" customHeight="1" x14ac:dyDescent="0.25">
      <c r="A319" s="36"/>
      <c r="B319" s="36"/>
      <c r="C319" s="36"/>
      <c r="D319" s="31"/>
      <c r="E319" s="32"/>
      <c r="F319" s="92"/>
      <c r="G319" s="100"/>
      <c r="H319" s="33"/>
      <c r="I319" s="31"/>
      <c r="J319" s="95"/>
      <c r="K319" s="95"/>
      <c r="L319" s="96"/>
      <c r="M319" s="31"/>
      <c r="N319" s="31"/>
      <c r="O319" s="31"/>
      <c r="P319" s="31"/>
      <c r="Q319" s="31"/>
      <c r="R319" s="35"/>
      <c r="S319" s="35"/>
      <c r="T319" s="31"/>
      <c r="U319" s="31"/>
      <c r="V319" s="31"/>
      <c r="W319" s="31"/>
      <c r="X319" s="31"/>
      <c r="Y319" s="31"/>
      <c r="Z319" s="31"/>
    </row>
    <row r="320" spans="1:26" ht="14.25" customHeight="1" x14ac:dyDescent="0.25">
      <c r="A320" s="36"/>
      <c r="B320" s="36"/>
      <c r="C320" s="36"/>
      <c r="D320" s="31"/>
      <c r="E320" s="32"/>
      <c r="F320" s="92"/>
      <c r="G320" s="100"/>
      <c r="H320" s="33"/>
      <c r="I320" s="31"/>
      <c r="J320" s="95"/>
      <c r="K320" s="95"/>
      <c r="L320" s="96"/>
      <c r="M320" s="31"/>
      <c r="N320" s="31"/>
      <c r="O320" s="31"/>
      <c r="P320" s="31"/>
      <c r="Q320" s="31"/>
      <c r="R320" s="35"/>
      <c r="S320" s="35"/>
      <c r="T320" s="31"/>
      <c r="U320" s="31"/>
      <c r="V320" s="31"/>
      <c r="W320" s="31"/>
      <c r="X320" s="31"/>
      <c r="Y320" s="31"/>
      <c r="Z320" s="31"/>
    </row>
    <row r="321" spans="1:26" ht="14.25" customHeight="1" x14ac:dyDescent="0.25">
      <c r="A321" s="36"/>
      <c r="B321" s="36"/>
      <c r="C321" s="36"/>
      <c r="D321" s="31"/>
      <c r="E321" s="32"/>
      <c r="F321" s="92"/>
      <c r="G321" s="100"/>
      <c r="H321" s="33"/>
      <c r="I321" s="31"/>
      <c r="J321" s="95"/>
      <c r="K321" s="95"/>
      <c r="L321" s="96"/>
      <c r="M321" s="31"/>
      <c r="N321" s="31"/>
      <c r="O321" s="31"/>
      <c r="P321" s="31"/>
      <c r="Q321" s="31"/>
      <c r="R321" s="35"/>
      <c r="S321" s="35"/>
      <c r="T321" s="31"/>
      <c r="U321" s="31"/>
      <c r="V321" s="31"/>
      <c r="W321" s="31"/>
      <c r="X321" s="31"/>
      <c r="Y321" s="31"/>
      <c r="Z321" s="31"/>
    </row>
    <row r="322" spans="1:26" ht="14.25" customHeight="1" x14ac:dyDescent="0.25">
      <c r="A322" s="36"/>
      <c r="B322" s="36"/>
      <c r="C322" s="36"/>
      <c r="D322" s="31"/>
      <c r="E322" s="32"/>
      <c r="F322" s="92"/>
      <c r="G322" s="100"/>
      <c r="H322" s="33"/>
      <c r="I322" s="31"/>
      <c r="J322" s="95"/>
      <c r="K322" s="95"/>
      <c r="L322" s="96"/>
      <c r="M322" s="31"/>
      <c r="N322" s="31"/>
      <c r="O322" s="31"/>
      <c r="P322" s="31"/>
      <c r="Q322" s="31"/>
      <c r="R322" s="35"/>
      <c r="S322" s="35"/>
      <c r="T322" s="31"/>
      <c r="U322" s="31"/>
      <c r="V322" s="31"/>
      <c r="W322" s="31"/>
      <c r="X322" s="31"/>
      <c r="Y322" s="31"/>
      <c r="Z322" s="31"/>
    </row>
    <row r="323" spans="1:26" ht="14.25" customHeight="1" x14ac:dyDescent="0.25">
      <c r="A323" s="36"/>
      <c r="B323" s="36"/>
      <c r="C323" s="36"/>
      <c r="D323" s="31"/>
      <c r="E323" s="32"/>
      <c r="F323" s="92"/>
      <c r="G323" s="100"/>
      <c r="H323" s="33"/>
      <c r="I323" s="31"/>
      <c r="J323" s="95"/>
      <c r="K323" s="95"/>
      <c r="L323" s="96"/>
      <c r="M323" s="31"/>
      <c r="N323" s="31"/>
      <c r="O323" s="31"/>
      <c r="P323" s="31"/>
      <c r="Q323" s="31"/>
      <c r="R323" s="35"/>
      <c r="S323" s="35"/>
      <c r="T323" s="31"/>
      <c r="U323" s="31"/>
      <c r="V323" s="31"/>
      <c r="W323" s="31"/>
      <c r="X323" s="31"/>
      <c r="Y323" s="31"/>
      <c r="Z323" s="31"/>
    </row>
    <row r="324" spans="1:26" ht="14.25" customHeight="1" x14ac:dyDescent="0.25">
      <c r="A324" s="36"/>
      <c r="B324" s="36"/>
      <c r="C324" s="36"/>
      <c r="D324" s="31"/>
      <c r="E324" s="32"/>
      <c r="F324" s="92"/>
      <c r="G324" s="100"/>
      <c r="H324" s="33"/>
      <c r="I324" s="31"/>
      <c r="J324" s="95"/>
      <c r="K324" s="95"/>
      <c r="L324" s="96"/>
      <c r="M324" s="31"/>
      <c r="N324" s="31"/>
      <c r="O324" s="31"/>
      <c r="P324" s="31"/>
      <c r="Q324" s="31"/>
      <c r="R324" s="35"/>
      <c r="S324" s="35"/>
      <c r="T324" s="31"/>
      <c r="U324" s="31"/>
      <c r="V324" s="31"/>
      <c r="W324" s="31"/>
      <c r="X324" s="31"/>
      <c r="Y324" s="31"/>
      <c r="Z324" s="31"/>
    </row>
    <row r="325" spans="1:26" ht="14.25" customHeight="1" x14ac:dyDescent="0.25">
      <c r="A325" s="36"/>
      <c r="B325" s="36"/>
      <c r="C325" s="36"/>
      <c r="D325" s="31"/>
      <c r="E325" s="32"/>
      <c r="F325" s="92"/>
      <c r="G325" s="100"/>
      <c r="H325" s="33"/>
      <c r="I325" s="31"/>
      <c r="J325" s="95"/>
      <c r="K325" s="95"/>
      <c r="L325" s="96"/>
      <c r="M325" s="31"/>
      <c r="N325" s="31"/>
      <c r="O325" s="31"/>
      <c r="P325" s="31"/>
      <c r="Q325" s="31"/>
      <c r="R325" s="35"/>
      <c r="S325" s="35"/>
      <c r="T325" s="31"/>
      <c r="U325" s="31"/>
      <c r="V325" s="31"/>
      <c r="W325" s="31"/>
      <c r="X325" s="31"/>
      <c r="Y325" s="31"/>
      <c r="Z325" s="31"/>
    </row>
    <row r="326" spans="1:26" ht="14.25" customHeight="1" x14ac:dyDescent="0.25">
      <c r="A326" s="36"/>
      <c r="B326" s="36"/>
      <c r="C326" s="36"/>
      <c r="D326" s="31"/>
      <c r="E326" s="32"/>
      <c r="F326" s="92"/>
      <c r="G326" s="100"/>
      <c r="H326" s="33"/>
      <c r="I326" s="31"/>
      <c r="J326" s="95"/>
      <c r="K326" s="95"/>
      <c r="L326" s="96"/>
      <c r="M326" s="31"/>
      <c r="N326" s="31"/>
      <c r="O326" s="31"/>
      <c r="P326" s="31"/>
      <c r="Q326" s="31"/>
      <c r="R326" s="35"/>
      <c r="S326" s="35"/>
      <c r="T326" s="31"/>
      <c r="U326" s="31"/>
      <c r="V326" s="31"/>
      <c r="W326" s="31"/>
      <c r="X326" s="31"/>
      <c r="Y326" s="31"/>
      <c r="Z326" s="31"/>
    </row>
    <row r="327" spans="1:26" ht="14.25" customHeight="1" x14ac:dyDescent="0.25">
      <c r="A327" s="36"/>
      <c r="B327" s="36"/>
      <c r="C327" s="36"/>
      <c r="D327" s="31"/>
      <c r="E327" s="32"/>
      <c r="F327" s="92"/>
      <c r="G327" s="100"/>
      <c r="H327" s="33"/>
      <c r="I327" s="31"/>
      <c r="J327" s="95"/>
      <c r="K327" s="95"/>
      <c r="L327" s="96"/>
      <c r="M327" s="31"/>
      <c r="N327" s="31"/>
      <c r="O327" s="31"/>
      <c r="P327" s="31"/>
      <c r="Q327" s="31"/>
      <c r="R327" s="35"/>
      <c r="S327" s="35"/>
      <c r="T327" s="31"/>
      <c r="U327" s="31"/>
      <c r="V327" s="31"/>
      <c r="W327" s="31"/>
      <c r="X327" s="31"/>
      <c r="Y327" s="31"/>
      <c r="Z327" s="31"/>
    </row>
    <row r="328" spans="1:26" ht="14.25" customHeight="1" x14ac:dyDescent="0.25">
      <c r="A328" s="36"/>
      <c r="B328" s="36"/>
      <c r="C328" s="36"/>
      <c r="D328" s="31"/>
      <c r="E328" s="32"/>
      <c r="F328" s="92"/>
      <c r="G328" s="100"/>
      <c r="H328" s="33"/>
      <c r="I328" s="31"/>
      <c r="J328" s="95"/>
      <c r="K328" s="95"/>
      <c r="L328" s="96"/>
      <c r="M328" s="31"/>
      <c r="N328" s="31"/>
      <c r="O328" s="31"/>
      <c r="P328" s="31"/>
      <c r="Q328" s="31"/>
      <c r="R328" s="35"/>
      <c r="S328" s="35"/>
      <c r="T328" s="31"/>
      <c r="U328" s="31"/>
      <c r="V328" s="31"/>
      <c r="W328" s="31"/>
      <c r="X328" s="31"/>
      <c r="Y328" s="31"/>
      <c r="Z328" s="31"/>
    </row>
    <row r="329" spans="1:26" ht="14.25" customHeight="1" x14ac:dyDescent="0.25">
      <c r="A329" s="36"/>
      <c r="B329" s="36"/>
      <c r="C329" s="36"/>
      <c r="D329" s="31"/>
      <c r="E329" s="32"/>
      <c r="F329" s="92"/>
      <c r="G329" s="100"/>
      <c r="H329" s="33"/>
      <c r="I329" s="31"/>
      <c r="J329" s="95"/>
      <c r="K329" s="95"/>
      <c r="L329" s="96"/>
      <c r="M329" s="31"/>
      <c r="N329" s="31"/>
      <c r="O329" s="31"/>
      <c r="P329" s="31"/>
      <c r="Q329" s="31"/>
      <c r="R329" s="35"/>
      <c r="S329" s="35"/>
      <c r="T329" s="31"/>
      <c r="U329" s="31"/>
      <c r="V329" s="31"/>
      <c r="W329" s="31"/>
      <c r="X329" s="31"/>
      <c r="Y329" s="31"/>
      <c r="Z329" s="31"/>
    </row>
    <row r="330" spans="1:26" ht="14.25" customHeight="1" x14ac:dyDescent="0.25">
      <c r="A330" s="36"/>
      <c r="B330" s="36"/>
      <c r="C330" s="36"/>
      <c r="D330" s="31"/>
      <c r="E330" s="32"/>
      <c r="F330" s="92"/>
      <c r="G330" s="100"/>
      <c r="H330" s="33"/>
      <c r="I330" s="31"/>
      <c r="J330" s="95"/>
      <c r="K330" s="95"/>
      <c r="L330" s="96"/>
      <c r="M330" s="31"/>
      <c r="N330" s="31"/>
      <c r="O330" s="31"/>
      <c r="P330" s="31"/>
      <c r="Q330" s="31"/>
      <c r="R330" s="35"/>
      <c r="S330" s="35"/>
      <c r="T330" s="31"/>
      <c r="U330" s="31"/>
      <c r="V330" s="31"/>
      <c r="W330" s="31"/>
      <c r="X330" s="31"/>
      <c r="Y330" s="31"/>
      <c r="Z330" s="31"/>
    </row>
    <row r="331" spans="1:26" ht="14.25" customHeight="1" x14ac:dyDescent="0.25">
      <c r="A331" s="36"/>
      <c r="B331" s="36"/>
      <c r="C331" s="36"/>
      <c r="D331" s="31"/>
      <c r="E331" s="32"/>
      <c r="F331" s="92"/>
      <c r="G331" s="100"/>
      <c r="H331" s="33"/>
      <c r="I331" s="31"/>
      <c r="J331" s="95"/>
      <c r="K331" s="95"/>
      <c r="L331" s="96"/>
      <c r="M331" s="31"/>
      <c r="N331" s="31"/>
      <c r="O331" s="31"/>
      <c r="P331" s="31"/>
      <c r="Q331" s="31"/>
      <c r="R331" s="35"/>
      <c r="S331" s="35"/>
      <c r="T331" s="31"/>
      <c r="U331" s="31"/>
      <c r="V331" s="31"/>
      <c r="W331" s="31"/>
      <c r="X331" s="31"/>
      <c r="Y331" s="31"/>
      <c r="Z331" s="31"/>
    </row>
    <row r="332" spans="1:26" ht="14.25" customHeight="1" x14ac:dyDescent="0.25">
      <c r="A332" s="36"/>
      <c r="B332" s="36"/>
      <c r="C332" s="36"/>
      <c r="D332" s="31"/>
      <c r="E332" s="32"/>
      <c r="F332" s="92"/>
      <c r="G332" s="100"/>
      <c r="H332" s="33"/>
      <c r="I332" s="31"/>
      <c r="J332" s="95"/>
      <c r="K332" s="95"/>
      <c r="L332" s="96"/>
      <c r="M332" s="31"/>
      <c r="N332" s="31"/>
      <c r="O332" s="31"/>
      <c r="P332" s="31"/>
      <c r="Q332" s="31"/>
      <c r="R332" s="35"/>
      <c r="S332" s="35"/>
      <c r="T332" s="31"/>
      <c r="U332" s="31"/>
      <c r="V332" s="31"/>
      <c r="W332" s="31"/>
      <c r="X332" s="31"/>
      <c r="Y332" s="31"/>
      <c r="Z332" s="31"/>
    </row>
    <row r="333" spans="1:26" ht="14.25" customHeight="1" x14ac:dyDescent="0.25">
      <c r="A333" s="36"/>
      <c r="B333" s="36"/>
      <c r="C333" s="36"/>
      <c r="D333" s="31"/>
      <c r="E333" s="32"/>
      <c r="F333" s="92"/>
      <c r="G333" s="100"/>
      <c r="H333" s="33"/>
      <c r="I333" s="31"/>
      <c r="J333" s="95"/>
      <c r="K333" s="95"/>
      <c r="L333" s="96"/>
      <c r="M333" s="31"/>
      <c r="N333" s="31"/>
      <c r="O333" s="31"/>
      <c r="P333" s="31"/>
      <c r="Q333" s="31"/>
      <c r="R333" s="35"/>
      <c r="S333" s="35"/>
      <c r="T333" s="31"/>
      <c r="U333" s="31"/>
      <c r="V333" s="31"/>
      <c r="W333" s="31"/>
      <c r="X333" s="31"/>
      <c r="Y333" s="31"/>
      <c r="Z333" s="31"/>
    </row>
    <row r="334" spans="1:26" ht="14.25" customHeight="1" x14ac:dyDescent="0.25">
      <c r="A334" s="36"/>
      <c r="B334" s="36"/>
      <c r="C334" s="36"/>
      <c r="D334" s="31"/>
      <c r="E334" s="32"/>
      <c r="F334" s="92"/>
      <c r="G334" s="100"/>
      <c r="H334" s="33"/>
      <c r="I334" s="31"/>
      <c r="J334" s="95"/>
      <c r="K334" s="95"/>
      <c r="L334" s="96"/>
      <c r="M334" s="31"/>
      <c r="N334" s="31"/>
      <c r="O334" s="31"/>
      <c r="P334" s="31"/>
      <c r="Q334" s="31"/>
      <c r="R334" s="35"/>
      <c r="S334" s="35"/>
      <c r="T334" s="31"/>
      <c r="U334" s="31"/>
      <c r="V334" s="31"/>
      <c r="W334" s="31"/>
      <c r="X334" s="31"/>
      <c r="Y334" s="31"/>
      <c r="Z334" s="31"/>
    </row>
    <row r="335" spans="1:26" ht="14.25" customHeight="1" x14ac:dyDescent="0.25">
      <c r="A335" s="36"/>
      <c r="B335" s="36"/>
      <c r="C335" s="36"/>
      <c r="D335" s="31"/>
      <c r="E335" s="32"/>
      <c r="F335" s="92"/>
      <c r="G335" s="100"/>
      <c r="H335" s="33"/>
      <c r="I335" s="31"/>
      <c r="J335" s="95"/>
      <c r="K335" s="95"/>
      <c r="L335" s="96"/>
      <c r="M335" s="31"/>
      <c r="N335" s="31"/>
      <c r="O335" s="31"/>
      <c r="P335" s="31"/>
      <c r="Q335" s="31"/>
      <c r="R335" s="35"/>
      <c r="S335" s="35"/>
      <c r="T335" s="31"/>
      <c r="U335" s="31"/>
      <c r="V335" s="31"/>
      <c r="W335" s="31"/>
      <c r="X335" s="31"/>
      <c r="Y335" s="31"/>
      <c r="Z335" s="31"/>
    </row>
    <row r="336" spans="1:26" ht="14.25" customHeight="1" x14ac:dyDescent="0.25">
      <c r="A336" s="36"/>
      <c r="B336" s="36"/>
      <c r="C336" s="36"/>
      <c r="D336" s="31"/>
      <c r="E336" s="32"/>
      <c r="F336" s="92"/>
      <c r="G336" s="100"/>
      <c r="H336" s="33"/>
      <c r="I336" s="31"/>
      <c r="J336" s="95"/>
      <c r="K336" s="95"/>
      <c r="L336" s="96"/>
      <c r="M336" s="31"/>
      <c r="N336" s="31"/>
      <c r="O336" s="31"/>
      <c r="P336" s="31"/>
      <c r="Q336" s="31"/>
      <c r="R336" s="35"/>
      <c r="S336" s="35"/>
      <c r="T336" s="31"/>
      <c r="U336" s="31"/>
      <c r="V336" s="31"/>
      <c r="W336" s="31"/>
      <c r="X336" s="31"/>
      <c r="Y336" s="31"/>
      <c r="Z336" s="31"/>
    </row>
    <row r="337" spans="1:26" ht="14.25" customHeight="1" x14ac:dyDescent="0.25">
      <c r="A337" s="36"/>
      <c r="B337" s="36"/>
      <c r="C337" s="36"/>
      <c r="D337" s="31"/>
      <c r="E337" s="32"/>
      <c r="F337" s="92"/>
      <c r="G337" s="100"/>
      <c r="H337" s="33"/>
      <c r="I337" s="31"/>
      <c r="J337" s="95"/>
      <c r="K337" s="95"/>
      <c r="L337" s="96"/>
      <c r="M337" s="31"/>
      <c r="N337" s="31"/>
      <c r="O337" s="31"/>
      <c r="P337" s="31"/>
      <c r="Q337" s="31"/>
      <c r="R337" s="35"/>
      <c r="S337" s="35"/>
      <c r="T337" s="31"/>
      <c r="U337" s="31"/>
      <c r="V337" s="31"/>
      <c r="W337" s="31"/>
      <c r="X337" s="31"/>
      <c r="Y337" s="31"/>
      <c r="Z337" s="31"/>
    </row>
    <row r="338" spans="1:26" ht="14.25" customHeight="1" x14ac:dyDescent="0.25">
      <c r="A338" s="36"/>
      <c r="B338" s="36"/>
      <c r="C338" s="36"/>
      <c r="D338" s="31"/>
      <c r="E338" s="32"/>
      <c r="F338" s="92"/>
      <c r="G338" s="100"/>
      <c r="H338" s="33"/>
      <c r="I338" s="31"/>
      <c r="J338" s="95"/>
      <c r="K338" s="95"/>
      <c r="L338" s="96"/>
      <c r="M338" s="31"/>
      <c r="N338" s="31"/>
      <c r="O338" s="31"/>
      <c r="P338" s="31"/>
      <c r="Q338" s="31"/>
      <c r="R338" s="35"/>
      <c r="S338" s="35"/>
      <c r="T338" s="31"/>
      <c r="U338" s="31"/>
      <c r="V338" s="31"/>
      <c r="W338" s="31"/>
      <c r="X338" s="31"/>
      <c r="Y338" s="31"/>
      <c r="Z338" s="31"/>
    </row>
    <row r="339" spans="1:26" ht="14.25" customHeight="1" x14ac:dyDescent="0.25">
      <c r="A339" s="36"/>
      <c r="B339" s="36"/>
      <c r="C339" s="36"/>
      <c r="D339" s="31"/>
      <c r="E339" s="32"/>
      <c r="F339" s="92"/>
      <c r="G339" s="100"/>
      <c r="H339" s="33"/>
      <c r="I339" s="31"/>
      <c r="J339" s="95"/>
      <c r="K339" s="95"/>
      <c r="L339" s="96"/>
      <c r="M339" s="31"/>
      <c r="N339" s="31"/>
      <c r="O339" s="31"/>
      <c r="P339" s="31"/>
      <c r="Q339" s="31"/>
      <c r="R339" s="35"/>
      <c r="S339" s="35"/>
      <c r="T339" s="31"/>
      <c r="U339" s="31"/>
      <c r="V339" s="31"/>
      <c r="W339" s="31"/>
      <c r="X339" s="31"/>
      <c r="Y339" s="31"/>
      <c r="Z339" s="31"/>
    </row>
    <row r="340" spans="1:26" ht="14.25" customHeight="1" x14ac:dyDescent="0.25">
      <c r="A340" s="36"/>
      <c r="B340" s="36"/>
      <c r="C340" s="36"/>
      <c r="D340" s="31"/>
      <c r="E340" s="32"/>
      <c r="F340" s="92"/>
      <c r="G340" s="100"/>
      <c r="H340" s="33"/>
      <c r="I340" s="31"/>
      <c r="J340" s="95"/>
      <c r="K340" s="95"/>
      <c r="L340" s="96"/>
      <c r="M340" s="31"/>
      <c r="N340" s="31"/>
      <c r="O340" s="31"/>
      <c r="P340" s="31"/>
      <c r="Q340" s="31"/>
      <c r="R340" s="35"/>
      <c r="S340" s="35"/>
      <c r="T340" s="31"/>
      <c r="U340" s="31"/>
      <c r="V340" s="31"/>
      <c r="W340" s="31"/>
      <c r="X340" s="31"/>
      <c r="Y340" s="31"/>
      <c r="Z340" s="31"/>
    </row>
    <row r="341" spans="1:26" ht="14.25" customHeight="1" x14ac:dyDescent="0.25">
      <c r="A341" s="36"/>
      <c r="B341" s="36"/>
      <c r="C341" s="36"/>
      <c r="D341" s="31"/>
      <c r="E341" s="32"/>
      <c r="F341" s="92"/>
      <c r="G341" s="100"/>
      <c r="H341" s="33"/>
      <c r="I341" s="31"/>
      <c r="J341" s="95"/>
      <c r="K341" s="95"/>
      <c r="L341" s="96"/>
      <c r="M341" s="31"/>
      <c r="N341" s="31"/>
      <c r="O341" s="31"/>
      <c r="P341" s="31"/>
      <c r="Q341" s="31"/>
      <c r="R341" s="35"/>
      <c r="S341" s="35"/>
      <c r="T341" s="31"/>
      <c r="U341" s="31"/>
      <c r="V341" s="31"/>
      <c r="W341" s="31"/>
      <c r="X341" s="31"/>
      <c r="Y341" s="31"/>
      <c r="Z341" s="31"/>
    </row>
    <row r="342" spans="1:26" ht="14.25" customHeight="1" x14ac:dyDescent="0.25">
      <c r="A342" s="36"/>
      <c r="B342" s="36"/>
      <c r="C342" s="36"/>
      <c r="D342" s="31"/>
      <c r="E342" s="32"/>
      <c r="F342" s="92"/>
      <c r="G342" s="100"/>
      <c r="H342" s="33"/>
      <c r="I342" s="31"/>
      <c r="J342" s="95"/>
      <c r="K342" s="95"/>
      <c r="L342" s="96"/>
      <c r="M342" s="31"/>
      <c r="N342" s="31"/>
      <c r="O342" s="31"/>
      <c r="P342" s="31"/>
      <c r="Q342" s="31"/>
      <c r="R342" s="35"/>
      <c r="S342" s="35"/>
      <c r="T342" s="31"/>
      <c r="U342" s="31"/>
      <c r="V342" s="31"/>
      <c r="W342" s="31"/>
      <c r="X342" s="31"/>
      <c r="Y342" s="31"/>
      <c r="Z342" s="31"/>
    </row>
    <row r="343" spans="1:26" ht="14.25" customHeight="1" x14ac:dyDescent="0.25">
      <c r="A343" s="36"/>
      <c r="B343" s="36"/>
      <c r="C343" s="36"/>
      <c r="D343" s="31"/>
      <c r="E343" s="32"/>
      <c r="F343" s="92"/>
      <c r="G343" s="100"/>
      <c r="H343" s="33"/>
      <c r="I343" s="31"/>
      <c r="J343" s="95"/>
      <c r="K343" s="95"/>
      <c r="L343" s="96"/>
      <c r="M343" s="31"/>
      <c r="N343" s="31"/>
      <c r="O343" s="31"/>
      <c r="P343" s="31"/>
      <c r="Q343" s="31"/>
      <c r="R343" s="35"/>
      <c r="S343" s="35"/>
      <c r="T343" s="31"/>
      <c r="U343" s="31"/>
      <c r="V343" s="31"/>
      <c r="W343" s="31"/>
      <c r="X343" s="31"/>
      <c r="Y343" s="31"/>
      <c r="Z343" s="31"/>
    </row>
    <row r="344" spans="1:26" ht="14.25" customHeight="1" x14ac:dyDescent="0.25">
      <c r="A344" s="36"/>
      <c r="B344" s="36"/>
      <c r="C344" s="36"/>
      <c r="D344" s="31"/>
      <c r="E344" s="32"/>
      <c r="F344" s="92"/>
      <c r="G344" s="100"/>
      <c r="H344" s="33"/>
      <c r="I344" s="31"/>
      <c r="J344" s="95"/>
      <c r="K344" s="95"/>
      <c r="L344" s="96"/>
      <c r="M344" s="31"/>
      <c r="N344" s="31"/>
      <c r="O344" s="31"/>
      <c r="P344" s="31"/>
      <c r="Q344" s="31"/>
      <c r="R344" s="35"/>
      <c r="S344" s="35"/>
      <c r="T344" s="31"/>
      <c r="U344" s="31"/>
      <c r="V344" s="31"/>
      <c r="W344" s="31"/>
      <c r="X344" s="31"/>
      <c r="Y344" s="31"/>
      <c r="Z344" s="31"/>
    </row>
    <row r="345" spans="1:26" ht="14.25" customHeight="1" x14ac:dyDescent="0.25">
      <c r="A345" s="36"/>
      <c r="B345" s="36"/>
      <c r="C345" s="36"/>
      <c r="D345" s="31"/>
      <c r="E345" s="32"/>
      <c r="F345" s="92"/>
      <c r="G345" s="100"/>
      <c r="H345" s="33"/>
      <c r="I345" s="31"/>
      <c r="J345" s="95"/>
      <c r="K345" s="95"/>
      <c r="L345" s="96"/>
      <c r="M345" s="31"/>
      <c r="N345" s="31"/>
      <c r="O345" s="31"/>
      <c r="P345" s="31"/>
      <c r="Q345" s="31"/>
      <c r="R345" s="35"/>
      <c r="S345" s="35"/>
      <c r="T345" s="31"/>
      <c r="U345" s="31"/>
      <c r="V345" s="31"/>
      <c r="W345" s="31"/>
      <c r="X345" s="31"/>
      <c r="Y345" s="31"/>
      <c r="Z345" s="31"/>
    </row>
    <row r="346" spans="1:26" ht="15.75" customHeight="1" x14ac:dyDescent="0.25">
      <c r="E346" s="103"/>
      <c r="R346" s="34"/>
      <c r="S346" s="34"/>
    </row>
    <row r="347" spans="1:26" ht="15.75" customHeight="1" x14ac:dyDescent="0.25">
      <c r="E347" s="103"/>
      <c r="R347" s="34"/>
      <c r="S347" s="34"/>
    </row>
    <row r="348" spans="1:26" ht="15.75" customHeight="1" x14ac:dyDescent="0.25">
      <c r="E348" s="103"/>
      <c r="R348" s="34"/>
      <c r="S348" s="34"/>
    </row>
    <row r="349" spans="1:26" ht="15.75" customHeight="1" x14ac:dyDescent="0.25">
      <c r="E349" s="103"/>
      <c r="R349" s="34"/>
      <c r="S349" s="34"/>
    </row>
    <row r="350" spans="1:26" ht="15.75" customHeight="1" x14ac:dyDescent="0.25">
      <c r="E350" s="103"/>
      <c r="R350" s="34"/>
      <c r="S350" s="34"/>
    </row>
    <row r="351" spans="1:26" ht="15.75" customHeight="1" x14ac:dyDescent="0.25">
      <c r="E351" s="103"/>
      <c r="R351" s="34"/>
      <c r="S351" s="34"/>
    </row>
    <row r="352" spans="1:26" ht="15.75" customHeight="1" x14ac:dyDescent="0.25">
      <c r="E352" s="103"/>
      <c r="R352" s="34"/>
      <c r="S352" s="34"/>
    </row>
    <row r="353" spans="5:19" ht="15.75" customHeight="1" x14ac:dyDescent="0.25">
      <c r="E353" s="103"/>
      <c r="R353" s="34"/>
      <c r="S353" s="34"/>
    </row>
    <row r="354" spans="5:19" ht="15.75" customHeight="1" x14ac:dyDescent="0.25">
      <c r="E354" s="103"/>
      <c r="R354" s="34"/>
      <c r="S354" s="34"/>
    </row>
    <row r="355" spans="5:19" ht="15.75" customHeight="1" x14ac:dyDescent="0.25">
      <c r="E355" s="103"/>
      <c r="R355" s="34"/>
      <c r="S355" s="34"/>
    </row>
    <row r="356" spans="5:19" ht="15.75" customHeight="1" x14ac:dyDescent="0.25">
      <c r="E356" s="103"/>
      <c r="R356" s="34"/>
      <c r="S356" s="34"/>
    </row>
    <row r="357" spans="5:19" ht="15.75" customHeight="1" x14ac:dyDescent="0.25">
      <c r="E357" s="103"/>
      <c r="R357" s="34"/>
      <c r="S357" s="34"/>
    </row>
    <row r="358" spans="5:19" ht="15.75" customHeight="1" x14ac:dyDescent="0.25">
      <c r="E358" s="103"/>
      <c r="R358" s="34"/>
      <c r="S358" s="34"/>
    </row>
    <row r="359" spans="5:19" ht="15.75" customHeight="1" x14ac:dyDescent="0.25">
      <c r="E359" s="103"/>
      <c r="R359" s="34"/>
      <c r="S359" s="34"/>
    </row>
    <row r="360" spans="5:19" ht="15.75" customHeight="1" x14ac:dyDescent="0.25">
      <c r="E360" s="103"/>
      <c r="R360" s="34"/>
      <c r="S360" s="34"/>
    </row>
    <row r="361" spans="5:19" ht="15.75" customHeight="1" x14ac:dyDescent="0.25">
      <c r="E361" s="103"/>
      <c r="R361" s="34"/>
      <c r="S361" s="34"/>
    </row>
    <row r="362" spans="5:19" ht="15.75" customHeight="1" x14ac:dyDescent="0.25">
      <c r="E362" s="103"/>
      <c r="R362" s="34"/>
      <c r="S362" s="34"/>
    </row>
    <row r="363" spans="5:19" ht="15.75" customHeight="1" x14ac:dyDescent="0.25">
      <c r="E363" s="103"/>
      <c r="R363" s="34"/>
      <c r="S363" s="34"/>
    </row>
    <row r="364" spans="5:19" ht="15.75" customHeight="1" x14ac:dyDescent="0.25">
      <c r="E364" s="103"/>
      <c r="R364" s="34"/>
      <c r="S364" s="34"/>
    </row>
    <row r="365" spans="5:19" ht="15.75" customHeight="1" x14ac:dyDescent="0.25">
      <c r="E365" s="103"/>
      <c r="R365" s="34"/>
      <c r="S365" s="34"/>
    </row>
    <row r="366" spans="5:19" ht="15.75" customHeight="1" x14ac:dyDescent="0.25">
      <c r="E366" s="103"/>
      <c r="R366" s="34"/>
      <c r="S366" s="34"/>
    </row>
    <row r="367" spans="5:19" ht="15.75" customHeight="1" x14ac:dyDescent="0.25">
      <c r="E367" s="103"/>
      <c r="R367" s="34"/>
      <c r="S367" s="34"/>
    </row>
    <row r="368" spans="5:19" ht="15.75" customHeight="1" x14ac:dyDescent="0.25">
      <c r="E368" s="103"/>
      <c r="R368" s="34"/>
      <c r="S368" s="34"/>
    </row>
    <row r="369" spans="5:19" ht="15.75" customHeight="1" x14ac:dyDescent="0.25">
      <c r="E369" s="103"/>
      <c r="R369" s="34"/>
      <c r="S369" s="34"/>
    </row>
    <row r="370" spans="5:19" ht="15.75" customHeight="1" x14ac:dyDescent="0.25">
      <c r="E370" s="103"/>
      <c r="R370" s="34"/>
      <c r="S370" s="34"/>
    </row>
    <row r="371" spans="5:19" ht="15.75" customHeight="1" x14ac:dyDescent="0.25">
      <c r="E371" s="103"/>
      <c r="R371" s="34"/>
      <c r="S371" s="34"/>
    </row>
    <row r="372" spans="5:19" ht="15.75" customHeight="1" x14ac:dyDescent="0.25">
      <c r="E372" s="103"/>
      <c r="R372" s="34"/>
      <c r="S372" s="34"/>
    </row>
    <row r="373" spans="5:19" ht="15.75" customHeight="1" x14ac:dyDescent="0.25">
      <c r="E373" s="103"/>
      <c r="R373" s="34"/>
      <c r="S373" s="34"/>
    </row>
    <row r="374" spans="5:19" ht="15.75" customHeight="1" x14ac:dyDescent="0.25">
      <c r="E374" s="103"/>
      <c r="R374" s="34"/>
      <c r="S374" s="34"/>
    </row>
    <row r="375" spans="5:19" ht="15.75" customHeight="1" x14ac:dyDescent="0.25">
      <c r="E375" s="103"/>
      <c r="R375" s="34"/>
      <c r="S375" s="34"/>
    </row>
    <row r="376" spans="5:19" ht="15.75" customHeight="1" x14ac:dyDescent="0.25">
      <c r="E376" s="103"/>
      <c r="R376" s="34"/>
      <c r="S376" s="34"/>
    </row>
    <row r="377" spans="5:19" ht="15.75" customHeight="1" x14ac:dyDescent="0.25">
      <c r="E377" s="103"/>
      <c r="R377" s="34"/>
      <c r="S377" s="34"/>
    </row>
    <row r="378" spans="5:19" ht="15.75" customHeight="1" x14ac:dyDescent="0.25">
      <c r="E378" s="103"/>
      <c r="R378" s="34"/>
      <c r="S378" s="34"/>
    </row>
    <row r="379" spans="5:19" ht="15.75" customHeight="1" x14ac:dyDescent="0.25">
      <c r="E379" s="103"/>
      <c r="R379" s="34"/>
      <c r="S379" s="34"/>
    </row>
    <row r="380" spans="5:19" ht="15.75" customHeight="1" x14ac:dyDescent="0.25">
      <c r="E380" s="103"/>
      <c r="R380" s="34"/>
      <c r="S380" s="34"/>
    </row>
    <row r="381" spans="5:19" ht="15.75" customHeight="1" x14ac:dyDescent="0.25">
      <c r="E381" s="103"/>
      <c r="R381" s="34"/>
      <c r="S381" s="34"/>
    </row>
    <row r="382" spans="5:19" ht="15.75" customHeight="1" x14ac:dyDescent="0.25">
      <c r="E382" s="103"/>
      <c r="R382" s="34"/>
      <c r="S382" s="34"/>
    </row>
    <row r="383" spans="5:19" ht="15.75" customHeight="1" x14ac:dyDescent="0.25">
      <c r="E383" s="103"/>
      <c r="R383" s="34"/>
      <c r="S383" s="34"/>
    </row>
    <row r="384" spans="5:19" ht="15.75" customHeight="1" x14ac:dyDescent="0.25">
      <c r="E384" s="103"/>
      <c r="R384" s="34"/>
      <c r="S384" s="34"/>
    </row>
    <row r="385" spans="5:19" ht="15.75" customHeight="1" x14ac:dyDescent="0.25">
      <c r="E385" s="103"/>
      <c r="R385" s="34"/>
      <c r="S385" s="34"/>
    </row>
    <row r="386" spans="5:19" ht="15.75" customHeight="1" x14ac:dyDescent="0.25">
      <c r="E386" s="103"/>
      <c r="R386" s="34"/>
      <c r="S386" s="34"/>
    </row>
    <row r="387" spans="5:19" ht="15.75" customHeight="1" x14ac:dyDescent="0.25">
      <c r="E387" s="103"/>
      <c r="R387" s="34"/>
      <c r="S387" s="34"/>
    </row>
    <row r="388" spans="5:19" ht="15.75" customHeight="1" x14ac:dyDescent="0.25">
      <c r="E388" s="103"/>
      <c r="R388" s="34"/>
      <c r="S388" s="34"/>
    </row>
    <row r="389" spans="5:19" ht="15.75" customHeight="1" x14ac:dyDescent="0.25">
      <c r="E389" s="103"/>
      <c r="R389" s="34"/>
      <c r="S389" s="34"/>
    </row>
    <row r="390" spans="5:19" ht="15.75" customHeight="1" x14ac:dyDescent="0.25">
      <c r="E390" s="103"/>
      <c r="R390" s="34"/>
      <c r="S390" s="34"/>
    </row>
    <row r="391" spans="5:19" ht="15.75" customHeight="1" x14ac:dyDescent="0.25">
      <c r="E391" s="103"/>
      <c r="R391" s="34"/>
      <c r="S391" s="34"/>
    </row>
    <row r="392" spans="5:19" ht="15.75" customHeight="1" x14ac:dyDescent="0.25">
      <c r="E392" s="103"/>
      <c r="R392" s="34"/>
      <c r="S392" s="34"/>
    </row>
    <row r="393" spans="5:19" ht="15.75" customHeight="1" x14ac:dyDescent="0.25">
      <c r="E393" s="103"/>
      <c r="R393" s="34"/>
      <c r="S393" s="34"/>
    </row>
    <row r="394" spans="5:19" ht="15.75" customHeight="1" x14ac:dyDescent="0.25">
      <c r="E394" s="103"/>
      <c r="R394" s="34"/>
      <c r="S394" s="34"/>
    </row>
    <row r="395" spans="5:19" ht="15.75" customHeight="1" x14ac:dyDescent="0.25">
      <c r="E395" s="103"/>
      <c r="R395" s="34"/>
      <c r="S395" s="34"/>
    </row>
    <row r="396" spans="5:19" ht="15.75" customHeight="1" x14ac:dyDescent="0.25">
      <c r="E396" s="103"/>
      <c r="R396" s="34"/>
      <c r="S396" s="34"/>
    </row>
    <row r="397" spans="5:19" ht="15.75" customHeight="1" x14ac:dyDescent="0.25">
      <c r="E397" s="103"/>
      <c r="R397" s="34"/>
      <c r="S397" s="34"/>
    </row>
    <row r="398" spans="5:19" ht="15.75" customHeight="1" x14ac:dyDescent="0.25">
      <c r="E398" s="103"/>
      <c r="R398" s="34"/>
      <c r="S398" s="34"/>
    </row>
    <row r="399" spans="5:19" ht="15.75" customHeight="1" x14ac:dyDescent="0.25">
      <c r="E399" s="103"/>
      <c r="R399" s="34"/>
      <c r="S399" s="34"/>
    </row>
    <row r="400" spans="5:19" ht="15.75" customHeight="1" x14ac:dyDescent="0.25">
      <c r="E400" s="103"/>
      <c r="R400" s="34"/>
      <c r="S400" s="34"/>
    </row>
    <row r="401" spans="5:19" ht="15.75" customHeight="1" x14ac:dyDescent="0.25">
      <c r="E401" s="103"/>
      <c r="R401" s="34"/>
      <c r="S401" s="34"/>
    </row>
    <row r="402" spans="5:19" ht="15.75" customHeight="1" x14ac:dyDescent="0.25">
      <c r="E402" s="103"/>
      <c r="R402" s="34"/>
      <c r="S402" s="34"/>
    </row>
    <row r="403" spans="5:19" ht="15.75" customHeight="1" x14ac:dyDescent="0.25">
      <c r="E403" s="103"/>
      <c r="R403" s="34"/>
      <c r="S403" s="34"/>
    </row>
    <row r="404" spans="5:19" ht="15.75" customHeight="1" x14ac:dyDescent="0.25">
      <c r="E404" s="103"/>
      <c r="R404" s="34"/>
      <c r="S404" s="34"/>
    </row>
    <row r="405" spans="5:19" ht="15.75" customHeight="1" x14ac:dyDescent="0.25">
      <c r="E405" s="103"/>
      <c r="R405" s="34"/>
      <c r="S405" s="34"/>
    </row>
    <row r="406" spans="5:19" ht="15.75" customHeight="1" x14ac:dyDescent="0.25">
      <c r="E406" s="103"/>
      <c r="R406" s="34"/>
      <c r="S406" s="34"/>
    </row>
    <row r="407" spans="5:19" ht="15.75" customHeight="1" x14ac:dyDescent="0.25">
      <c r="E407" s="103"/>
      <c r="R407" s="34"/>
      <c r="S407" s="34"/>
    </row>
    <row r="408" spans="5:19" ht="15.75" customHeight="1" x14ac:dyDescent="0.25">
      <c r="E408" s="103"/>
      <c r="R408" s="34"/>
      <c r="S408" s="34"/>
    </row>
    <row r="409" spans="5:19" ht="15.75" customHeight="1" x14ac:dyDescent="0.25">
      <c r="E409" s="103"/>
      <c r="R409" s="34"/>
      <c r="S409" s="34"/>
    </row>
    <row r="410" spans="5:19" ht="15.75" customHeight="1" x14ac:dyDescent="0.25">
      <c r="E410" s="103"/>
      <c r="R410" s="34"/>
      <c r="S410" s="34"/>
    </row>
    <row r="411" spans="5:19" ht="15.75" customHeight="1" x14ac:dyDescent="0.25">
      <c r="E411" s="103"/>
      <c r="R411" s="34"/>
      <c r="S411" s="34"/>
    </row>
    <row r="412" spans="5:19" ht="15.75" customHeight="1" x14ac:dyDescent="0.25">
      <c r="E412" s="103"/>
      <c r="R412" s="34"/>
      <c r="S412" s="34"/>
    </row>
    <row r="413" spans="5:19" ht="15.75" customHeight="1" x14ac:dyDescent="0.25">
      <c r="E413" s="103"/>
      <c r="R413" s="34"/>
      <c r="S413" s="34"/>
    </row>
    <row r="414" spans="5:19" ht="15.75" customHeight="1" x14ac:dyDescent="0.25">
      <c r="E414" s="103"/>
      <c r="R414" s="34"/>
      <c r="S414" s="34"/>
    </row>
    <row r="415" spans="5:19" ht="15.75" customHeight="1" x14ac:dyDescent="0.25">
      <c r="E415" s="103"/>
      <c r="R415" s="34"/>
      <c r="S415" s="34"/>
    </row>
    <row r="416" spans="5:19" ht="15.75" customHeight="1" x14ac:dyDescent="0.25">
      <c r="E416" s="103"/>
      <c r="R416" s="34"/>
      <c r="S416" s="34"/>
    </row>
    <row r="417" spans="5:19" ht="15.75" customHeight="1" x14ac:dyDescent="0.25">
      <c r="E417" s="103"/>
      <c r="R417" s="34"/>
      <c r="S417" s="34"/>
    </row>
    <row r="418" spans="5:19" ht="15.75" customHeight="1" x14ac:dyDescent="0.25">
      <c r="E418" s="103"/>
      <c r="R418" s="34"/>
      <c r="S418" s="34"/>
    </row>
    <row r="419" spans="5:19" ht="15.75" customHeight="1" x14ac:dyDescent="0.25">
      <c r="E419" s="103"/>
      <c r="R419" s="34"/>
      <c r="S419" s="34"/>
    </row>
    <row r="420" spans="5:19" ht="15.75" customHeight="1" x14ac:dyDescent="0.25">
      <c r="E420" s="103"/>
      <c r="R420" s="34"/>
      <c r="S420" s="34"/>
    </row>
    <row r="421" spans="5:19" ht="15.75" customHeight="1" x14ac:dyDescent="0.25">
      <c r="E421" s="103"/>
      <c r="R421" s="34"/>
      <c r="S421" s="34"/>
    </row>
    <row r="422" spans="5:19" ht="15.75" customHeight="1" x14ac:dyDescent="0.25">
      <c r="E422" s="103"/>
      <c r="R422" s="34"/>
      <c r="S422" s="34"/>
    </row>
    <row r="423" spans="5:19" ht="15.75" customHeight="1" x14ac:dyDescent="0.25">
      <c r="E423" s="103"/>
      <c r="R423" s="34"/>
      <c r="S423" s="34"/>
    </row>
    <row r="424" spans="5:19" ht="15.75" customHeight="1" x14ac:dyDescent="0.25">
      <c r="E424" s="103"/>
      <c r="R424" s="34"/>
      <c r="S424" s="34"/>
    </row>
    <row r="425" spans="5:19" ht="15.75" customHeight="1" x14ac:dyDescent="0.25">
      <c r="E425" s="103"/>
      <c r="R425" s="34"/>
      <c r="S425" s="34"/>
    </row>
    <row r="426" spans="5:19" ht="15.75" customHeight="1" x14ac:dyDescent="0.25">
      <c r="E426" s="103"/>
      <c r="R426" s="34"/>
      <c r="S426" s="34"/>
    </row>
    <row r="427" spans="5:19" ht="15.75" customHeight="1" x14ac:dyDescent="0.25">
      <c r="E427" s="103"/>
      <c r="R427" s="34"/>
      <c r="S427" s="34"/>
    </row>
    <row r="428" spans="5:19" ht="15.75" customHeight="1" x14ac:dyDescent="0.25">
      <c r="E428" s="103"/>
      <c r="R428" s="34"/>
      <c r="S428" s="34"/>
    </row>
    <row r="429" spans="5:19" ht="15.75" customHeight="1" x14ac:dyDescent="0.25">
      <c r="E429" s="103"/>
      <c r="R429" s="34"/>
      <c r="S429" s="34"/>
    </row>
    <row r="430" spans="5:19" ht="15.75" customHeight="1" x14ac:dyDescent="0.25">
      <c r="E430" s="103"/>
      <c r="R430" s="34"/>
      <c r="S430" s="34"/>
    </row>
    <row r="431" spans="5:19" ht="15.75" customHeight="1" x14ac:dyDescent="0.25">
      <c r="E431" s="103"/>
      <c r="R431" s="34"/>
      <c r="S431" s="34"/>
    </row>
    <row r="432" spans="5:19" ht="15.75" customHeight="1" x14ac:dyDescent="0.25">
      <c r="E432" s="103"/>
      <c r="R432" s="34"/>
      <c r="S432" s="34"/>
    </row>
    <row r="433" spans="5:19" ht="15.75" customHeight="1" x14ac:dyDescent="0.25">
      <c r="E433" s="103"/>
      <c r="R433" s="34"/>
      <c r="S433" s="34"/>
    </row>
    <row r="434" spans="5:19" ht="15.75" customHeight="1" x14ac:dyDescent="0.25">
      <c r="E434" s="103"/>
      <c r="R434" s="34"/>
      <c r="S434" s="34"/>
    </row>
    <row r="435" spans="5:19" ht="15.75" customHeight="1" x14ac:dyDescent="0.25">
      <c r="E435" s="103"/>
      <c r="R435" s="34"/>
      <c r="S435" s="34"/>
    </row>
    <row r="436" spans="5:19" ht="15.75" customHeight="1" x14ac:dyDescent="0.25">
      <c r="E436" s="103"/>
      <c r="R436" s="34"/>
      <c r="S436" s="34"/>
    </row>
    <row r="437" spans="5:19" ht="15.75" customHeight="1" x14ac:dyDescent="0.25">
      <c r="E437" s="103"/>
      <c r="R437" s="34"/>
      <c r="S437" s="34"/>
    </row>
    <row r="438" spans="5:19" ht="15.75" customHeight="1" x14ac:dyDescent="0.25">
      <c r="E438" s="103"/>
      <c r="R438" s="34"/>
      <c r="S438" s="34"/>
    </row>
    <row r="439" spans="5:19" ht="15.75" customHeight="1" x14ac:dyDescent="0.25">
      <c r="E439" s="103"/>
      <c r="R439" s="34"/>
      <c r="S439" s="34"/>
    </row>
    <row r="440" spans="5:19" ht="15.75" customHeight="1" x14ac:dyDescent="0.25">
      <c r="E440" s="103"/>
      <c r="R440" s="34"/>
      <c r="S440" s="34"/>
    </row>
    <row r="441" spans="5:19" ht="15.75" customHeight="1" x14ac:dyDescent="0.25">
      <c r="E441" s="103"/>
      <c r="R441" s="34"/>
      <c r="S441" s="34"/>
    </row>
    <row r="442" spans="5:19" ht="15.75" customHeight="1" x14ac:dyDescent="0.25">
      <c r="E442" s="103"/>
      <c r="R442" s="34"/>
      <c r="S442" s="34"/>
    </row>
    <row r="443" spans="5:19" ht="15.75" customHeight="1" x14ac:dyDescent="0.25">
      <c r="E443" s="103"/>
      <c r="R443" s="34"/>
      <c r="S443" s="34"/>
    </row>
    <row r="444" spans="5:19" ht="15.75" customHeight="1" x14ac:dyDescent="0.25">
      <c r="E444" s="103"/>
      <c r="R444" s="34"/>
      <c r="S444" s="34"/>
    </row>
    <row r="445" spans="5:19" ht="15.75" customHeight="1" x14ac:dyDescent="0.25">
      <c r="E445" s="103"/>
      <c r="R445" s="34"/>
      <c r="S445" s="34"/>
    </row>
    <row r="446" spans="5:19" ht="15.75" customHeight="1" x14ac:dyDescent="0.25">
      <c r="E446" s="103"/>
      <c r="R446" s="34"/>
      <c r="S446" s="34"/>
    </row>
    <row r="447" spans="5:19" ht="15.75" customHeight="1" x14ac:dyDescent="0.25">
      <c r="E447" s="103"/>
      <c r="R447" s="34"/>
      <c r="S447" s="34"/>
    </row>
    <row r="448" spans="5:19" ht="15.75" customHeight="1" x14ac:dyDescent="0.25">
      <c r="E448" s="103"/>
      <c r="R448" s="34"/>
      <c r="S448" s="34"/>
    </row>
    <row r="449" spans="5:19" ht="15.75" customHeight="1" x14ac:dyDescent="0.25">
      <c r="E449" s="103"/>
      <c r="R449" s="34"/>
      <c r="S449" s="34"/>
    </row>
    <row r="450" spans="5:19" ht="15.75" customHeight="1" x14ac:dyDescent="0.25">
      <c r="E450" s="103"/>
      <c r="R450" s="34"/>
      <c r="S450" s="34"/>
    </row>
    <row r="451" spans="5:19" ht="15.75" customHeight="1" x14ac:dyDescent="0.25">
      <c r="E451" s="103"/>
      <c r="R451" s="34"/>
      <c r="S451" s="34"/>
    </row>
    <row r="452" spans="5:19" ht="15.75" customHeight="1" x14ac:dyDescent="0.25">
      <c r="E452" s="103"/>
      <c r="R452" s="34"/>
      <c r="S452" s="34"/>
    </row>
    <row r="453" spans="5:19" ht="15.75" customHeight="1" x14ac:dyDescent="0.25">
      <c r="E453" s="103"/>
      <c r="R453" s="34"/>
      <c r="S453" s="34"/>
    </row>
    <row r="454" spans="5:19" ht="15.75" customHeight="1" x14ac:dyDescent="0.25">
      <c r="E454" s="103"/>
      <c r="R454" s="34"/>
      <c r="S454" s="34"/>
    </row>
    <row r="455" spans="5:19" ht="15.75" customHeight="1" x14ac:dyDescent="0.25">
      <c r="E455" s="103"/>
      <c r="R455" s="34"/>
      <c r="S455" s="34"/>
    </row>
    <row r="456" spans="5:19" ht="15.75" customHeight="1" x14ac:dyDescent="0.25">
      <c r="E456" s="103"/>
      <c r="R456" s="34"/>
      <c r="S456" s="34"/>
    </row>
    <row r="457" spans="5:19" ht="15.75" customHeight="1" x14ac:dyDescent="0.25">
      <c r="E457" s="103"/>
      <c r="R457" s="34"/>
      <c r="S457" s="34"/>
    </row>
    <row r="458" spans="5:19" ht="15.75" customHeight="1" x14ac:dyDescent="0.25">
      <c r="E458" s="103"/>
      <c r="R458" s="34"/>
      <c r="S458" s="34"/>
    </row>
    <row r="459" spans="5:19" ht="15.75" customHeight="1" x14ac:dyDescent="0.25">
      <c r="E459" s="103"/>
      <c r="R459" s="34"/>
      <c r="S459" s="34"/>
    </row>
    <row r="460" spans="5:19" ht="15.75" customHeight="1" x14ac:dyDescent="0.25">
      <c r="E460" s="103"/>
      <c r="R460" s="34"/>
      <c r="S460" s="34"/>
    </row>
    <row r="461" spans="5:19" ht="15.75" customHeight="1" x14ac:dyDescent="0.25">
      <c r="E461" s="103"/>
      <c r="R461" s="34"/>
      <c r="S461" s="34"/>
    </row>
    <row r="462" spans="5:19" ht="15.75" customHeight="1" x14ac:dyDescent="0.25">
      <c r="E462" s="103"/>
      <c r="R462" s="34"/>
      <c r="S462" s="34"/>
    </row>
    <row r="463" spans="5:19" ht="15.75" customHeight="1" x14ac:dyDescent="0.25">
      <c r="E463" s="103"/>
      <c r="R463" s="34"/>
      <c r="S463" s="34"/>
    </row>
    <row r="464" spans="5:19" ht="15.75" customHeight="1" x14ac:dyDescent="0.25">
      <c r="E464" s="103"/>
      <c r="R464" s="34"/>
      <c r="S464" s="34"/>
    </row>
    <row r="465" spans="5:19" ht="15.75" customHeight="1" x14ac:dyDescent="0.25">
      <c r="E465" s="103"/>
      <c r="R465" s="34"/>
      <c r="S465" s="34"/>
    </row>
    <row r="466" spans="5:19" ht="15.75" customHeight="1" x14ac:dyDescent="0.25">
      <c r="E466" s="103"/>
      <c r="R466" s="34"/>
      <c r="S466" s="34"/>
    </row>
    <row r="467" spans="5:19" ht="15.75" customHeight="1" x14ac:dyDescent="0.25">
      <c r="E467" s="103"/>
      <c r="R467" s="34"/>
      <c r="S467" s="34"/>
    </row>
    <row r="468" spans="5:19" ht="15.75" customHeight="1" x14ac:dyDescent="0.25">
      <c r="E468" s="103"/>
      <c r="R468" s="34"/>
      <c r="S468" s="34"/>
    </row>
    <row r="469" spans="5:19" ht="15.75" customHeight="1" x14ac:dyDescent="0.25">
      <c r="E469" s="103"/>
      <c r="R469" s="34"/>
      <c r="S469" s="34"/>
    </row>
    <row r="470" spans="5:19" ht="15.75" customHeight="1" x14ac:dyDescent="0.25">
      <c r="E470" s="103"/>
      <c r="R470" s="34"/>
      <c r="S470" s="34"/>
    </row>
    <row r="471" spans="5:19" ht="15.75" customHeight="1" x14ac:dyDescent="0.25">
      <c r="E471" s="103"/>
      <c r="R471" s="34"/>
      <c r="S471" s="34"/>
    </row>
    <row r="472" spans="5:19" ht="15.75" customHeight="1" x14ac:dyDescent="0.25">
      <c r="E472" s="103"/>
      <c r="R472" s="34"/>
      <c r="S472" s="34"/>
    </row>
    <row r="473" spans="5:19" ht="15.75" customHeight="1" x14ac:dyDescent="0.25">
      <c r="E473" s="103"/>
      <c r="R473" s="34"/>
      <c r="S473" s="34"/>
    </row>
    <row r="474" spans="5:19" ht="15.75" customHeight="1" x14ac:dyDescent="0.25">
      <c r="E474" s="103"/>
      <c r="R474" s="34"/>
      <c r="S474" s="34"/>
    </row>
    <row r="475" spans="5:19" ht="15.75" customHeight="1" x14ac:dyDescent="0.25">
      <c r="E475" s="103"/>
      <c r="R475" s="34"/>
      <c r="S475" s="34"/>
    </row>
    <row r="476" spans="5:19" ht="15.75" customHeight="1" x14ac:dyDescent="0.25">
      <c r="E476" s="103"/>
      <c r="R476" s="34"/>
      <c r="S476" s="34"/>
    </row>
    <row r="477" spans="5:19" ht="15.75" customHeight="1" x14ac:dyDescent="0.25">
      <c r="E477" s="103"/>
      <c r="R477" s="34"/>
      <c r="S477" s="34"/>
    </row>
    <row r="478" spans="5:19" ht="15.75" customHeight="1" x14ac:dyDescent="0.25">
      <c r="E478" s="103"/>
      <c r="R478" s="34"/>
      <c r="S478" s="34"/>
    </row>
    <row r="479" spans="5:19" ht="15.75" customHeight="1" x14ac:dyDescent="0.25">
      <c r="E479" s="103"/>
      <c r="R479" s="34"/>
      <c r="S479" s="34"/>
    </row>
    <row r="480" spans="5:19" ht="15.75" customHeight="1" x14ac:dyDescent="0.25">
      <c r="E480" s="103"/>
      <c r="R480" s="34"/>
      <c r="S480" s="34"/>
    </row>
    <row r="481" spans="5:19" ht="15.75" customHeight="1" x14ac:dyDescent="0.25">
      <c r="E481" s="103"/>
      <c r="R481" s="34"/>
      <c r="S481" s="34"/>
    </row>
    <row r="482" spans="5:19" ht="15.75" customHeight="1" x14ac:dyDescent="0.25">
      <c r="E482" s="103"/>
      <c r="R482" s="34"/>
      <c r="S482" s="34"/>
    </row>
    <row r="483" spans="5:19" ht="15.75" customHeight="1" x14ac:dyDescent="0.25">
      <c r="E483" s="103"/>
      <c r="R483" s="34"/>
      <c r="S483" s="34"/>
    </row>
    <row r="484" spans="5:19" ht="15.75" customHeight="1" x14ac:dyDescent="0.25">
      <c r="E484" s="103"/>
      <c r="R484" s="34"/>
      <c r="S484" s="34"/>
    </row>
    <row r="485" spans="5:19" ht="15.75" customHeight="1" x14ac:dyDescent="0.25">
      <c r="E485" s="103"/>
      <c r="R485" s="34"/>
      <c r="S485" s="34"/>
    </row>
    <row r="486" spans="5:19" ht="15.75" customHeight="1" x14ac:dyDescent="0.25">
      <c r="E486" s="103"/>
      <c r="R486" s="34"/>
      <c r="S486" s="34"/>
    </row>
    <row r="487" spans="5:19" ht="15.75" customHeight="1" x14ac:dyDescent="0.25">
      <c r="E487" s="103"/>
      <c r="R487" s="34"/>
      <c r="S487" s="34"/>
    </row>
    <row r="488" spans="5:19" ht="15.75" customHeight="1" x14ac:dyDescent="0.25">
      <c r="E488" s="103"/>
      <c r="R488" s="34"/>
      <c r="S488" s="34"/>
    </row>
    <row r="489" spans="5:19" ht="15.75" customHeight="1" x14ac:dyDescent="0.25">
      <c r="E489" s="103"/>
      <c r="R489" s="34"/>
      <c r="S489" s="34"/>
    </row>
    <row r="490" spans="5:19" ht="15.75" customHeight="1" x14ac:dyDescent="0.25">
      <c r="E490" s="103"/>
      <c r="R490" s="34"/>
      <c r="S490" s="34"/>
    </row>
    <row r="491" spans="5:19" ht="15.75" customHeight="1" x14ac:dyDescent="0.25">
      <c r="E491" s="103"/>
      <c r="R491" s="34"/>
      <c r="S491" s="34"/>
    </row>
    <row r="492" spans="5:19" ht="15.75" customHeight="1" x14ac:dyDescent="0.25">
      <c r="E492" s="103"/>
      <c r="R492" s="34"/>
      <c r="S492" s="34"/>
    </row>
    <row r="493" spans="5:19" ht="15.75" customHeight="1" x14ac:dyDescent="0.25">
      <c r="E493" s="103"/>
      <c r="R493" s="34"/>
      <c r="S493" s="34"/>
    </row>
    <row r="494" spans="5:19" ht="15.75" customHeight="1" x14ac:dyDescent="0.25">
      <c r="E494" s="103"/>
      <c r="R494" s="34"/>
      <c r="S494" s="34"/>
    </row>
    <row r="495" spans="5:19" ht="15.75" customHeight="1" x14ac:dyDescent="0.25">
      <c r="E495" s="103"/>
      <c r="R495" s="34"/>
      <c r="S495" s="34"/>
    </row>
    <row r="496" spans="5:19" ht="15.75" customHeight="1" x14ac:dyDescent="0.25">
      <c r="E496" s="103"/>
      <c r="R496" s="34"/>
      <c r="S496" s="34"/>
    </row>
    <row r="497" spans="5:19" ht="15.75" customHeight="1" x14ac:dyDescent="0.25">
      <c r="E497" s="103"/>
      <c r="R497" s="34"/>
      <c r="S497" s="34"/>
    </row>
    <row r="498" spans="5:19" ht="15.75" customHeight="1" x14ac:dyDescent="0.25">
      <c r="E498" s="103"/>
      <c r="R498" s="34"/>
      <c r="S498" s="34"/>
    </row>
    <row r="499" spans="5:19" ht="15.75" customHeight="1" x14ac:dyDescent="0.25">
      <c r="E499" s="103"/>
      <c r="R499" s="34"/>
      <c r="S499" s="34"/>
    </row>
    <row r="500" spans="5:19" ht="15.75" customHeight="1" x14ac:dyDescent="0.25">
      <c r="E500" s="103"/>
      <c r="R500" s="34"/>
      <c r="S500" s="34"/>
    </row>
    <row r="501" spans="5:19" ht="15.75" customHeight="1" x14ac:dyDescent="0.25">
      <c r="E501" s="103"/>
      <c r="R501" s="34"/>
      <c r="S501" s="34"/>
    </row>
    <row r="502" spans="5:19" ht="15.75" customHeight="1" x14ac:dyDescent="0.25">
      <c r="E502" s="103"/>
      <c r="R502" s="34"/>
      <c r="S502" s="34"/>
    </row>
    <row r="503" spans="5:19" ht="15.75" customHeight="1" x14ac:dyDescent="0.25">
      <c r="E503" s="103"/>
      <c r="R503" s="34"/>
      <c r="S503" s="34"/>
    </row>
    <row r="504" spans="5:19" ht="15.75" customHeight="1" x14ac:dyDescent="0.25">
      <c r="E504" s="103"/>
      <c r="R504" s="34"/>
      <c r="S504" s="34"/>
    </row>
    <row r="505" spans="5:19" ht="15.75" customHeight="1" x14ac:dyDescent="0.25">
      <c r="E505" s="103"/>
      <c r="R505" s="34"/>
      <c r="S505" s="34"/>
    </row>
    <row r="506" spans="5:19" ht="15.75" customHeight="1" x14ac:dyDescent="0.25">
      <c r="E506" s="103"/>
      <c r="R506" s="34"/>
      <c r="S506" s="34"/>
    </row>
    <row r="507" spans="5:19" ht="15.75" customHeight="1" x14ac:dyDescent="0.25">
      <c r="E507" s="103"/>
      <c r="R507" s="34"/>
      <c r="S507" s="34"/>
    </row>
    <row r="508" spans="5:19" ht="15.75" customHeight="1" x14ac:dyDescent="0.25">
      <c r="E508" s="103"/>
      <c r="R508" s="34"/>
      <c r="S508" s="34"/>
    </row>
    <row r="509" spans="5:19" ht="15.75" customHeight="1" x14ac:dyDescent="0.25">
      <c r="E509" s="103"/>
      <c r="R509" s="34"/>
      <c r="S509" s="34"/>
    </row>
    <row r="510" spans="5:19" ht="15.75" customHeight="1" x14ac:dyDescent="0.25">
      <c r="E510" s="103"/>
      <c r="R510" s="34"/>
      <c r="S510" s="34"/>
    </row>
    <row r="511" spans="5:19" ht="15.75" customHeight="1" x14ac:dyDescent="0.25">
      <c r="E511" s="103"/>
      <c r="R511" s="34"/>
      <c r="S511" s="34"/>
    </row>
    <row r="512" spans="5:19" ht="15.75" customHeight="1" x14ac:dyDescent="0.25">
      <c r="E512" s="103"/>
      <c r="R512" s="34"/>
      <c r="S512" s="34"/>
    </row>
    <row r="513" spans="5:19" ht="15.75" customHeight="1" x14ac:dyDescent="0.25">
      <c r="E513" s="103"/>
      <c r="R513" s="34"/>
      <c r="S513" s="34"/>
    </row>
    <row r="514" spans="5:19" ht="15.75" customHeight="1" x14ac:dyDescent="0.25">
      <c r="E514" s="103"/>
      <c r="R514" s="34"/>
      <c r="S514" s="34"/>
    </row>
    <row r="515" spans="5:19" ht="15.75" customHeight="1" x14ac:dyDescent="0.25">
      <c r="E515" s="103"/>
      <c r="R515" s="34"/>
      <c r="S515" s="34"/>
    </row>
    <row r="516" spans="5:19" ht="15.75" customHeight="1" x14ac:dyDescent="0.25">
      <c r="E516" s="103"/>
      <c r="R516" s="34"/>
      <c r="S516" s="34"/>
    </row>
    <row r="517" spans="5:19" ht="15.75" customHeight="1" x14ac:dyDescent="0.25">
      <c r="E517" s="103"/>
      <c r="R517" s="34"/>
      <c r="S517" s="34"/>
    </row>
    <row r="518" spans="5:19" ht="15.75" customHeight="1" x14ac:dyDescent="0.25">
      <c r="E518" s="103"/>
      <c r="R518" s="34"/>
      <c r="S518" s="34"/>
    </row>
    <row r="519" spans="5:19" ht="15.75" customHeight="1" x14ac:dyDescent="0.25">
      <c r="E519" s="103"/>
      <c r="R519" s="34"/>
      <c r="S519" s="34"/>
    </row>
    <row r="520" spans="5:19" ht="15.75" customHeight="1" x14ac:dyDescent="0.25">
      <c r="E520" s="103"/>
      <c r="R520" s="34"/>
      <c r="S520" s="34"/>
    </row>
    <row r="521" spans="5:19" ht="15.75" customHeight="1" x14ac:dyDescent="0.25">
      <c r="E521" s="103"/>
      <c r="R521" s="34"/>
      <c r="S521" s="34"/>
    </row>
    <row r="522" spans="5:19" ht="15.75" customHeight="1" x14ac:dyDescent="0.25">
      <c r="E522" s="103"/>
      <c r="R522" s="34"/>
      <c r="S522" s="34"/>
    </row>
    <row r="523" spans="5:19" ht="15.75" customHeight="1" x14ac:dyDescent="0.25">
      <c r="E523" s="103"/>
      <c r="R523" s="34"/>
      <c r="S523" s="34"/>
    </row>
    <row r="524" spans="5:19" ht="15.75" customHeight="1" x14ac:dyDescent="0.25">
      <c r="E524" s="103"/>
      <c r="R524" s="34"/>
      <c r="S524" s="34"/>
    </row>
    <row r="525" spans="5:19" ht="15.75" customHeight="1" x14ac:dyDescent="0.25">
      <c r="E525" s="103"/>
      <c r="R525" s="34"/>
      <c r="S525" s="34"/>
    </row>
    <row r="526" spans="5:19" ht="15.75" customHeight="1" x14ac:dyDescent="0.25">
      <c r="E526" s="103"/>
      <c r="R526" s="34"/>
      <c r="S526" s="34"/>
    </row>
    <row r="527" spans="5:19" ht="15.75" customHeight="1" x14ac:dyDescent="0.25">
      <c r="E527" s="103"/>
      <c r="R527" s="34"/>
      <c r="S527" s="34"/>
    </row>
    <row r="528" spans="5:19" ht="15.75" customHeight="1" x14ac:dyDescent="0.25">
      <c r="E528" s="103"/>
      <c r="R528" s="34"/>
      <c r="S528" s="34"/>
    </row>
    <row r="529" spans="5:19" ht="15.75" customHeight="1" x14ac:dyDescent="0.25">
      <c r="E529" s="103"/>
      <c r="R529" s="34"/>
      <c r="S529" s="34"/>
    </row>
    <row r="530" spans="5:19" ht="15.75" customHeight="1" x14ac:dyDescent="0.25">
      <c r="E530" s="103"/>
      <c r="R530" s="34"/>
      <c r="S530" s="34"/>
    </row>
    <row r="531" spans="5:19" ht="15.75" customHeight="1" x14ac:dyDescent="0.25">
      <c r="E531" s="103"/>
      <c r="R531" s="34"/>
      <c r="S531" s="34"/>
    </row>
    <row r="532" spans="5:19" ht="15.75" customHeight="1" x14ac:dyDescent="0.25">
      <c r="E532" s="103"/>
      <c r="R532" s="34"/>
      <c r="S532" s="34"/>
    </row>
    <row r="533" spans="5:19" ht="15.75" customHeight="1" x14ac:dyDescent="0.25">
      <c r="E533" s="103"/>
      <c r="R533" s="34"/>
      <c r="S533" s="34"/>
    </row>
    <row r="534" spans="5:19" ht="15.75" customHeight="1" x14ac:dyDescent="0.25">
      <c r="E534" s="103"/>
      <c r="R534" s="34"/>
      <c r="S534" s="34"/>
    </row>
    <row r="535" spans="5:19" ht="15.75" customHeight="1" x14ac:dyDescent="0.25">
      <c r="E535" s="103"/>
      <c r="R535" s="34"/>
      <c r="S535" s="34"/>
    </row>
    <row r="536" spans="5:19" ht="15.75" customHeight="1" x14ac:dyDescent="0.25">
      <c r="E536" s="103"/>
      <c r="R536" s="34"/>
      <c r="S536" s="34"/>
    </row>
    <row r="537" spans="5:19" ht="15.75" customHeight="1" x14ac:dyDescent="0.25">
      <c r="E537" s="103"/>
      <c r="R537" s="34"/>
      <c r="S537" s="34"/>
    </row>
    <row r="538" spans="5:19" ht="15.75" customHeight="1" x14ac:dyDescent="0.25">
      <c r="E538" s="103"/>
      <c r="R538" s="34"/>
      <c r="S538" s="34"/>
    </row>
    <row r="539" spans="5:19" ht="15.75" customHeight="1" x14ac:dyDescent="0.25">
      <c r="E539" s="103"/>
      <c r="R539" s="34"/>
      <c r="S539" s="34"/>
    </row>
    <row r="540" spans="5:19" ht="15.75" customHeight="1" x14ac:dyDescent="0.25">
      <c r="E540" s="103"/>
      <c r="R540" s="34"/>
      <c r="S540" s="34"/>
    </row>
    <row r="541" spans="5:19" ht="15.75" customHeight="1" x14ac:dyDescent="0.25">
      <c r="E541" s="103"/>
      <c r="R541" s="34"/>
      <c r="S541" s="34"/>
    </row>
    <row r="542" spans="5:19" ht="15.75" customHeight="1" x14ac:dyDescent="0.25">
      <c r="E542" s="103"/>
      <c r="R542" s="34"/>
      <c r="S542" s="34"/>
    </row>
    <row r="543" spans="5:19" ht="15.75" customHeight="1" x14ac:dyDescent="0.25">
      <c r="E543" s="103"/>
      <c r="R543" s="34"/>
      <c r="S543" s="34"/>
    </row>
    <row r="544" spans="5:19" ht="15.75" customHeight="1" x14ac:dyDescent="0.25">
      <c r="E544" s="103"/>
      <c r="R544" s="34"/>
      <c r="S544" s="34"/>
    </row>
    <row r="545" spans="5:19" ht="15.75" customHeight="1" x14ac:dyDescent="0.25">
      <c r="E545" s="103"/>
      <c r="R545" s="34"/>
      <c r="S545" s="34"/>
    </row>
    <row r="546" spans="5:19" ht="15.75" customHeight="1" x14ac:dyDescent="0.25">
      <c r="E546" s="103"/>
      <c r="R546" s="34"/>
      <c r="S546" s="34"/>
    </row>
    <row r="547" spans="5:19" ht="15.75" customHeight="1" x14ac:dyDescent="0.25">
      <c r="E547" s="103"/>
      <c r="R547" s="34"/>
      <c r="S547" s="34"/>
    </row>
    <row r="548" spans="5:19" ht="15.75" customHeight="1" x14ac:dyDescent="0.25">
      <c r="E548" s="103"/>
      <c r="R548" s="34"/>
      <c r="S548" s="34"/>
    </row>
    <row r="549" spans="5:19" ht="15.75" customHeight="1" x14ac:dyDescent="0.25">
      <c r="E549" s="103"/>
      <c r="R549" s="34"/>
      <c r="S549" s="34"/>
    </row>
    <row r="550" spans="5:19" ht="15.75" customHeight="1" x14ac:dyDescent="0.25">
      <c r="E550" s="103"/>
      <c r="R550" s="34"/>
      <c r="S550" s="34"/>
    </row>
    <row r="551" spans="5:19" ht="15.75" customHeight="1" x14ac:dyDescent="0.25">
      <c r="E551" s="103"/>
      <c r="R551" s="34"/>
      <c r="S551" s="34"/>
    </row>
    <row r="552" spans="5:19" ht="15.75" customHeight="1" x14ac:dyDescent="0.25">
      <c r="E552" s="103"/>
      <c r="R552" s="34"/>
      <c r="S552" s="34"/>
    </row>
    <row r="553" spans="5:19" ht="15.75" customHeight="1" x14ac:dyDescent="0.25">
      <c r="E553" s="103"/>
      <c r="R553" s="34"/>
      <c r="S553" s="34"/>
    </row>
    <row r="554" spans="5:19" ht="15.75" customHeight="1" x14ac:dyDescent="0.25">
      <c r="E554" s="103"/>
      <c r="R554" s="34"/>
      <c r="S554" s="34"/>
    </row>
    <row r="555" spans="5:19" ht="15.75" customHeight="1" x14ac:dyDescent="0.25">
      <c r="E555" s="103"/>
      <c r="R555" s="34"/>
      <c r="S555" s="34"/>
    </row>
    <row r="556" spans="5:19" ht="15.75" customHeight="1" x14ac:dyDescent="0.25">
      <c r="E556" s="103"/>
      <c r="R556" s="34"/>
      <c r="S556" s="34"/>
    </row>
    <row r="557" spans="5:19" ht="15.75" customHeight="1" x14ac:dyDescent="0.25">
      <c r="E557" s="103"/>
      <c r="R557" s="34"/>
      <c r="S557" s="34"/>
    </row>
    <row r="558" spans="5:19" ht="15.75" customHeight="1" x14ac:dyDescent="0.25">
      <c r="E558" s="103"/>
      <c r="R558" s="34"/>
      <c r="S558" s="34"/>
    </row>
    <row r="559" spans="5:19" ht="15.75" customHeight="1" x14ac:dyDescent="0.25">
      <c r="E559" s="103"/>
      <c r="R559" s="34"/>
      <c r="S559" s="34"/>
    </row>
    <row r="560" spans="5:19" ht="15.75" customHeight="1" x14ac:dyDescent="0.25">
      <c r="E560" s="103"/>
      <c r="R560" s="34"/>
      <c r="S560" s="34"/>
    </row>
    <row r="561" spans="5:19" ht="15.75" customHeight="1" x14ac:dyDescent="0.25">
      <c r="E561" s="103"/>
      <c r="R561" s="34"/>
      <c r="S561" s="34"/>
    </row>
    <row r="562" spans="5:19" ht="15.75" customHeight="1" x14ac:dyDescent="0.25">
      <c r="E562" s="103"/>
      <c r="R562" s="34"/>
      <c r="S562" s="34"/>
    </row>
    <row r="563" spans="5:19" ht="15.75" customHeight="1" x14ac:dyDescent="0.25">
      <c r="E563" s="103"/>
      <c r="R563" s="34"/>
      <c r="S563" s="34"/>
    </row>
    <row r="564" spans="5:19" ht="15.75" customHeight="1" x14ac:dyDescent="0.25">
      <c r="E564" s="103"/>
      <c r="R564" s="34"/>
      <c r="S564" s="34"/>
    </row>
    <row r="565" spans="5:19" ht="15.75" customHeight="1" x14ac:dyDescent="0.25">
      <c r="E565" s="103"/>
      <c r="R565" s="34"/>
      <c r="S565" s="34"/>
    </row>
    <row r="566" spans="5:19" ht="15.75" customHeight="1" x14ac:dyDescent="0.25">
      <c r="E566" s="103"/>
      <c r="R566" s="34"/>
      <c r="S566" s="34"/>
    </row>
    <row r="567" spans="5:19" ht="15.75" customHeight="1" x14ac:dyDescent="0.25">
      <c r="E567" s="103"/>
      <c r="R567" s="34"/>
      <c r="S567" s="34"/>
    </row>
    <row r="568" spans="5:19" ht="15.75" customHeight="1" x14ac:dyDescent="0.25">
      <c r="E568" s="103"/>
      <c r="R568" s="34"/>
      <c r="S568" s="34"/>
    </row>
    <row r="569" spans="5:19" ht="15.75" customHeight="1" x14ac:dyDescent="0.25">
      <c r="E569" s="103"/>
      <c r="R569" s="34"/>
      <c r="S569" s="34"/>
    </row>
    <row r="570" spans="5:19" ht="15.75" customHeight="1" x14ac:dyDescent="0.25">
      <c r="E570" s="103"/>
      <c r="R570" s="34"/>
      <c r="S570" s="34"/>
    </row>
    <row r="571" spans="5:19" ht="15.75" customHeight="1" x14ac:dyDescent="0.25">
      <c r="E571" s="103"/>
      <c r="R571" s="34"/>
      <c r="S571" s="34"/>
    </row>
    <row r="572" spans="5:19" ht="15.75" customHeight="1" x14ac:dyDescent="0.25">
      <c r="E572" s="103"/>
      <c r="R572" s="34"/>
      <c r="S572" s="34"/>
    </row>
    <row r="573" spans="5:19" ht="15.75" customHeight="1" x14ac:dyDescent="0.25">
      <c r="E573" s="103"/>
      <c r="R573" s="34"/>
      <c r="S573" s="34"/>
    </row>
    <row r="574" spans="5:19" ht="15.75" customHeight="1" x14ac:dyDescent="0.25">
      <c r="E574" s="103"/>
      <c r="R574" s="34"/>
      <c r="S574" s="34"/>
    </row>
    <row r="575" spans="5:19" ht="15.75" customHeight="1" x14ac:dyDescent="0.25">
      <c r="E575" s="103"/>
      <c r="R575" s="34"/>
      <c r="S575" s="34"/>
    </row>
    <row r="576" spans="5:19" ht="15.75" customHeight="1" x14ac:dyDescent="0.25">
      <c r="E576" s="103"/>
      <c r="R576" s="34"/>
      <c r="S576" s="34"/>
    </row>
    <row r="577" spans="5:19" ht="15.75" customHeight="1" x14ac:dyDescent="0.25">
      <c r="E577" s="103"/>
      <c r="R577" s="34"/>
      <c r="S577" s="34"/>
    </row>
    <row r="578" spans="5:19" ht="15.75" customHeight="1" x14ac:dyDescent="0.25">
      <c r="E578" s="103"/>
      <c r="R578" s="34"/>
      <c r="S578" s="34"/>
    </row>
    <row r="579" spans="5:19" ht="15.75" customHeight="1" x14ac:dyDescent="0.25">
      <c r="E579" s="103"/>
      <c r="R579" s="34"/>
      <c r="S579" s="34"/>
    </row>
    <row r="580" spans="5:19" ht="15.75" customHeight="1" x14ac:dyDescent="0.25">
      <c r="E580" s="103"/>
      <c r="R580" s="34"/>
      <c r="S580" s="34"/>
    </row>
    <row r="581" spans="5:19" ht="15.75" customHeight="1" x14ac:dyDescent="0.25">
      <c r="E581" s="103"/>
      <c r="R581" s="34"/>
      <c r="S581" s="34"/>
    </row>
    <row r="582" spans="5:19" ht="15.75" customHeight="1" x14ac:dyDescent="0.25">
      <c r="E582" s="103"/>
      <c r="R582" s="34"/>
      <c r="S582" s="34"/>
    </row>
    <row r="583" spans="5:19" ht="15.75" customHeight="1" x14ac:dyDescent="0.25">
      <c r="E583" s="103"/>
      <c r="R583" s="34"/>
      <c r="S583" s="34"/>
    </row>
    <row r="584" spans="5:19" ht="15.75" customHeight="1" x14ac:dyDescent="0.25">
      <c r="E584" s="103"/>
      <c r="R584" s="34"/>
      <c r="S584" s="34"/>
    </row>
    <row r="585" spans="5:19" ht="15.75" customHeight="1" x14ac:dyDescent="0.25">
      <c r="E585" s="103"/>
      <c r="R585" s="34"/>
      <c r="S585" s="34"/>
    </row>
    <row r="586" spans="5:19" ht="15.75" customHeight="1" x14ac:dyDescent="0.25">
      <c r="E586" s="103"/>
      <c r="R586" s="34"/>
      <c r="S586" s="34"/>
    </row>
    <row r="587" spans="5:19" ht="15.75" customHeight="1" x14ac:dyDescent="0.25">
      <c r="E587" s="103"/>
      <c r="R587" s="34"/>
      <c r="S587" s="34"/>
    </row>
    <row r="588" spans="5:19" ht="15.75" customHeight="1" x14ac:dyDescent="0.25">
      <c r="E588" s="103"/>
      <c r="R588" s="34"/>
      <c r="S588" s="34"/>
    </row>
    <row r="589" spans="5:19" ht="15.75" customHeight="1" x14ac:dyDescent="0.25">
      <c r="E589" s="103"/>
      <c r="R589" s="34"/>
      <c r="S589" s="34"/>
    </row>
    <row r="590" spans="5:19" ht="15.75" customHeight="1" x14ac:dyDescent="0.25">
      <c r="E590" s="103"/>
      <c r="R590" s="34"/>
      <c r="S590" s="34"/>
    </row>
    <row r="591" spans="5:19" ht="15.75" customHeight="1" x14ac:dyDescent="0.25">
      <c r="E591" s="103"/>
      <c r="R591" s="34"/>
      <c r="S591" s="34"/>
    </row>
    <row r="592" spans="5:19" ht="15.75" customHeight="1" x14ac:dyDescent="0.25">
      <c r="E592" s="103"/>
      <c r="R592" s="34"/>
      <c r="S592" s="34"/>
    </row>
    <row r="593" spans="5:19" ht="15.75" customHeight="1" x14ac:dyDescent="0.25">
      <c r="E593" s="103"/>
      <c r="R593" s="34"/>
      <c r="S593" s="34"/>
    </row>
    <row r="594" spans="5:19" ht="15.75" customHeight="1" x14ac:dyDescent="0.25">
      <c r="E594" s="103"/>
      <c r="R594" s="34"/>
      <c r="S594" s="34"/>
    </row>
    <row r="595" spans="5:19" ht="15.75" customHeight="1" x14ac:dyDescent="0.25">
      <c r="E595" s="103"/>
      <c r="R595" s="34"/>
      <c r="S595" s="34"/>
    </row>
    <row r="596" spans="5:19" ht="15.75" customHeight="1" x14ac:dyDescent="0.25">
      <c r="E596" s="103"/>
      <c r="R596" s="34"/>
      <c r="S596" s="34"/>
    </row>
    <row r="597" spans="5:19" ht="15.75" customHeight="1" x14ac:dyDescent="0.25">
      <c r="E597" s="103"/>
      <c r="R597" s="34"/>
      <c r="S597" s="34"/>
    </row>
    <row r="598" spans="5:19" ht="15.75" customHeight="1" x14ac:dyDescent="0.25">
      <c r="E598" s="103"/>
      <c r="R598" s="34"/>
      <c r="S598" s="34"/>
    </row>
    <row r="599" spans="5:19" ht="15.75" customHeight="1" x14ac:dyDescent="0.25">
      <c r="E599" s="103"/>
      <c r="R599" s="34"/>
      <c r="S599" s="34"/>
    </row>
    <row r="600" spans="5:19" ht="15.75" customHeight="1" x14ac:dyDescent="0.25">
      <c r="E600" s="103"/>
      <c r="R600" s="34"/>
      <c r="S600" s="34"/>
    </row>
    <row r="601" spans="5:19" ht="15.75" customHeight="1" x14ac:dyDescent="0.25">
      <c r="E601" s="103"/>
      <c r="R601" s="34"/>
      <c r="S601" s="34"/>
    </row>
    <row r="602" spans="5:19" ht="15.75" customHeight="1" x14ac:dyDescent="0.25">
      <c r="E602" s="103"/>
      <c r="R602" s="34"/>
      <c r="S602" s="34"/>
    </row>
    <row r="603" spans="5:19" ht="15.75" customHeight="1" x14ac:dyDescent="0.25">
      <c r="E603" s="103"/>
      <c r="R603" s="34"/>
      <c r="S603" s="34"/>
    </row>
    <row r="604" spans="5:19" ht="15.75" customHeight="1" x14ac:dyDescent="0.25">
      <c r="E604" s="103"/>
      <c r="R604" s="34"/>
      <c r="S604" s="34"/>
    </row>
    <row r="605" spans="5:19" ht="15.75" customHeight="1" x14ac:dyDescent="0.25">
      <c r="E605" s="103"/>
      <c r="R605" s="34"/>
      <c r="S605" s="34"/>
    </row>
    <row r="606" spans="5:19" ht="15.75" customHeight="1" x14ac:dyDescent="0.25">
      <c r="E606" s="103"/>
      <c r="R606" s="34"/>
      <c r="S606" s="34"/>
    </row>
    <row r="607" spans="5:19" ht="15.75" customHeight="1" x14ac:dyDescent="0.25">
      <c r="E607" s="103"/>
      <c r="R607" s="34"/>
      <c r="S607" s="34"/>
    </row>
    <row r="608" spans="5:19" ht="15.75" customHeight="1" x14ac:dyDescent="0.25">
      <c r="E608" s="103"/>
      <c r="R608" s="34"/>
      <c r="S608" s="34"/>
    </row>
    <row r="609" spans="5:19" ht="15.75" customHeight="1" x14ac:dyDescent="0.25">
      <c r="E609" s="103"/>
      <c r="R609" s="34"/>
      <c r="S609" s="34"/>
    </row>
    <row r="610" spans="5:19" ht="15.75" customHeight="1" x14ac:dyDescent="0.25">
      <c r="E610" s="103"/>
      <c r="R610" s="34"/>
      <c r="S610" s="34"/>
    </row>
    <row r="611" spans="5:19" ht="15.75" customHeight="1" x14ac:dyDescent="0.25">
      <c r="E611" s="103"/>
      <c r="R611" s="34"/>
      <c r="S611" s="34"/>
    </row>
    <row r="612" spans="5:19" ht="15.75" customHeight="1" x14ac:dyDescent="0.25">
      <c r="E612" s="103"/>
      <c r="R612" s="34"/>
      <c r="S612" s="34"/>
    </row>
    <row r="613" spans="5:19" ht="15.75" customHeight="1" x14ac:dyDescent="0.25">
      <c r="E613" s="103"/>
      <c r="R613" s="34"/>
      <c r="S613" s="34"/>
    </row>
    <row r="614" spans="5:19" ht="15.75" customHeight="1" x14ac:dyDescent="0.25">
      <c r="E614" s="103"/>
      <c r="R614" s="34"/>
      <c r="S614" s="34"/>
    </row>
    <row r="615" spans="5:19" ht="15.75" customHeight="1" x14ac:dyDescent="0.25">
      <c r="E615" s="103"/>
      <c r="R615" s="34"/>
      <c r="S615" s="34"/>
    </row>
    <row r="616" spans="5:19" ht="15.75" customHeight="1" x14ac:dyDescent="0.25">
      <c r="E616" s="103"/>
      <c r="R616" s="34"/>
      <c r="S616" s="34"/>
    </row>
    <row r="617" spans="5:19" ht="15.75" customHeight="1" x14ac:dyDescent="0.25">
      <c r="E617" s="103"/>
      <c r="R617" s="34"/>
      <c r="S617" s="34"/>
    </row>
    <row r="618" spans="5:19" ht="15.75" customHeight="1" x14ac:dyDescent="0.25">
      <c r="E618" s="103"/>
      <c r="R618" s="34"/>
      <c r="S618" s="34"/>
    </row>
    <row r="619" spans="5:19" ht="15.75" customHeight="1" x14ac:dyDescent="0.25">
      <c r="E619" s="103"/>
      <c r="R619" s="34"/>
      <c r="S619" s="34"/>
    </row>
    <row r="620" spans="5:19" ht="15.75" customHeight="1" x14ac:dyDescent="0.25">
      <c r="E620" s="103"/>
      <c r="R620" s="34"/>
      <c r="S620" s="34"/>
    </row>
    <row r="621" spans="5:19" ht="15.75" customHeight="1" x14ac:dyDescent="0.25">
      <c r="E621" s="103"/>
      <c r="R621" s="34"/>
      <c r="S621" s="34"/>
    </row>
    <row r="622" spans="5:19" ht="15.75" customHeight="1" x14ac:dyDescent="0.25">
      <c r="E622" s="103"/>
      <c r="R622" s="34"/>
      <c r="S622" s="34"/>
    </row>
    <row r="623" spans="5:19" ht="15.75" customHeight="1" x14ac:dyDescent="0.25">
      <c r="E623" s="103"/>
      <c r="R623" s="34"/>
      <c r="S623" s="34"/>
    </row>
    <row r="624" spans="5:19" ht="15.75" customHeight="1" x14ac:dyDescent="0.25">
      <c r="E624" s="103"/>
      <c r="R624" s="34"/>
      <c r="S624" s="34"/>
    </row>
    <row r="625" spans="5:19" ht="15.75" customHeight="1" x14ac:dyDescent="0.25">
      <c r="E625" s="103"/>
      <c r="R625" s="34"/>
      <c r="S625" s="34"/>
    </row>
    <row r="626" spans="5:19" ht="15.75" customHeight="1" x14ac:dyDescent="0.25">
      <c r="E626" s="103"/>
      <c r="R626" s="34"/>
      <c r="S626" s="34"/>
    </row>
    <row r="627" spans="5:19" ht="15.75" customHeight="1" x14ac:dyDescent="0.25">
      <c r="E627" s="103"/>
      <c r="R627" s="34"/>
      <c r="S627" s="34"/>
    </row>
    <row r="628" spans="5:19" ht="15.75" customHeight="1" x14ac:dyDescent="0.25">
      <c r="E628" s="103"/>
      <c r="R628" s="34"/>
      <c r="S628" s="34"/>
    </row>
    <row r="629" spans="5:19" ht="15.75" customHeight="1" x14ac:dyDescent="0.25">
      <c r="E629" s="103"/>
      <c r="R629" s="34"/>
      <c r="S629" s="34"/>
    </row>
    <row r="630" spans="5:19" ht="15.75" customHeight="1" x14ac:dyDescent="0.25">
      <c r="E630" s="103"/>
      <c r="R630" s="34"/>
      <c r="S630" s="34"/>
    </row>
    <row r="631" spans="5:19" ht="15.75" customHeight="1" x14ac:dyDescent="0.25">
      <c r="E631" s="103"/>
      <c r="R631" s="34"/>
      <c r="S631" s="34"/>
    </row>
    <row r="632" spans="5:19" ht="15.75" customHeight="1" x14ac:dyDescent="0.25">
      <c r="E632" s="103"/>
      <c r="R632" s="34"/>
      <c r="S632" s="34"/>
    </row>
    <row r="633" spans="5:19" ht="15.75" customHeight="1" x14ac:dyDescent="0.25">
      <c r="E633" s="103"/>
      <c r="R633" s="34"/>
      <c r="S633" s="34"/>
    </row>
    <row r="634" spans="5:19" ht="15.75" customHeight="1" x14ac:dyDescent="0.25">
      <c r="E634" s="103"/>
      <c r="R634" s="34"/>
      <c r="S634" s="34"/>
    </row>
    <row r="635" spans="5:19" ht="15.75" customHeight="1" x14ac:dyDescent="0.25">
      <c r="E635" s="103"/>
      <c r="R635" s="34"/>
      <c r="S635" s="34"/>
    </row>
    <row r="636" spans="5:19" ht="15.75" customHeight="1" x14ac:dyDescent="0.25">
      <c r="E636" s="103"/>
      <c r="R636" s="34"/>
      <c r="S636" s="34"/>
    </row>
    <row r="637" spans="5:19" ht="15.75" customHeight="1" x14ac:dyDescent="0.25">
      <c r="E637" s="103"/>
      <c r="R637" s="34"/>
      <c r="S637" s="34"/>
    </row>
    <row r="638" spans="5:19" ht="15.75" customHeight="1" x14ac:dyDescent="0.25">
      <c r="E638" s="103"/>
      <c r="R638" s="34"/>
      <c r="S638" s="34"/>
    </row>
    <row r="639" spans="5:19" ht="15.75" customHeight="1" x14ac:dyDescent="0.25">
      <c r="E639" s="103"/>
      <c r="R639" s="34"/>
      <c r="S639" s="34"/>
    </row>
    <row r="640" spans="5:19" ht="15.75" customHeight="1" x14ac:dyDescent="0.25">
      <c r="E640" s="103"/>
      <c r="R640" s="34"/>
      <c r="S640" s="34"/>
    </row>
    <row r="641" spans="5:19" ht="15.75" customHeight="1" x14ac:dyDescent="0.25">
      <c r="E641" s="103"/>
      <c r="R641" s="34"/>
      <c r="S641" s="34"/>
    </row>
    <row r="642" spans="5:19" ht="15.75" customHeight="1" x14ac:dyDescent="0.25">
      <c r="E642" s="103"/>
      <c r="R642" s="34"/>
      <c r="S642" s="34"/>
    </row>
    <row r="643" spans="5:19" ht="15.75" customHeight="1" x14ac:dyDescent="0.25">
      <c r="E643" s="103"/>
      <c r="R643" s="34"/>
      <c r="S643" s="34"/>
    </row>
    <row r="644" spans="5:19" ht="15.75" customHeight="1" x14ac:dyDescent="0.25">
      <c r="E644" s="103"/>
      <c r="R644" s="34"/>
      <c r="S644" s="34"/>
    </row>
    <row r="645" spans="5:19" ht="15.75" customHeight="1" x14ac:dyDescent="0.25">
      <c r="E645" s="103"/>
      <c r="R645" s="34"/>
      <c r="S645" s="34"/>
    </row>
    <row r="646" spans="5:19" ht="15.75" customHeight="1" x14ac:dyDescent="0.25">
      <c r="E646" s="103"/>
      <c r="R646" s="34"/>
      <c r="S646" s="34"/>
    </row>
    <row r="647" spans="5:19" ht="15.75" customHeight="1" x14ac:dyDescent="0.25">
      <c r="E647" s="103"/>
      <c r="R647" s="34"/>
      <c r="S647" s="34"/>
    </row>
    <row r="648" spans="5:19" ht="15.75" customHeight="1" x14ac:dyDescent="0.25">
      <c r="E648" s="103"/>
      <c r="R648" s="34"/>
      <c r="S648" s="34"/>
    </row>
    <row r="649" spans="5:19" ht="15.75" customHeight="1" x14ac:dyDescent="0.25">
      <c r="E649" s="103"/>
      <c r="R649" s="34"/>
      <c r="S649" s="34"/>
    </row>
    <row r="650" spans="5:19" ht="15.75" customHeight="1" x14ac:dyDescent="0.25">
      <c r="E650" s="103"/>
      <c r="R650" s="34"/>
      <c r="S650" s="34"/>
    </row>
    <row r="651" spans="5:19" ht="15.75" customHeight="1" x14ac:dyDescent="0.25">
      <c r="E651" s="103"/>
      <c r="R651" s="34"/>
      <c r="S651" s="34"/>
    </row>
    <row r="652" spans="5:19" ht="15.75" customHeight="1" x14ac:dyDescent="0.25">
      <c r="E652" s="103"/>
      <c r="R652" s="34"/>
      <c r="S652" s="34"/>
    </row>
    <row r="653" spans="5:19" ht="15.75" customHeight="1" x14ac:dyDescent="0.25">
      <c r="E653" s="103"/>
      <c r="R653" s="34"/>
      <c r="S653" s="34"/>
    </row>
    <row r="654" spans="5:19" ht="15.75" customHeight="1" x14ac:dyDescent="0.25">
      <c r="E654" s="103"/>
      <c r="R654" s="34"/>
      <c r="S654" s="34"/>
    </row>
    <row r="655" spans="5:19" ht="15.75" customHeight="1" x14ac:dyDescent="0.25">
      <c r="E655" s="103"/>
      <c r="R655" s="34"/>
      <c r="S655" s="34"/>
    </row>
    <row r="656" spans="5:19" ht="15.75" customHeight="1" x14ac:dyDescent="0.25">
      <c r="E656" s="103"/>
      <c r="R656" s="34"/>
      <c r="S656" s="34"/>
    </row>
    <row r="657" spans="5:19" ht="15.75" customHeight="1" x14ac:dyDescent="0.25">
      <c r="E657" s="103"/>
      <c r="R657" s="34"/>
      <c r="S657" s="34"/>
    </row>
    <row r="658" spans="5:19" ht="15.75" customHeight="1" x14ac:dyDescent="0.25">
      <c r="E658" s="103"/>
      <c r="R658" s="34"/>
      <c r="S658" s="34"/>
    </row>
    <row r="659" spans="5:19" ht="15.75" customHeight="1" x14ac:dyDescent="0.25">
      <c r="E659" s="103"/>
      <c r="R659" s="34"/>
      <c r="S659" s="34"/>
    </row>
    <row r="660" spans="5:19" ht="15.75" customHeight="1" x14ac:dyDescent="0.25">
      <c r="E660" s="103"/>
      <c r="R660" s="34"/>
      <c r="S660" s="34"/>
    </row>
    <row r="661" spans="5:19" ht="15.75" customHeight="1" x14ac:dyDescent="0.25">
      <c r="E661" s="103"/>
      <c r="R661" s="34"/>
      <c r="S661" s="34"/>
    </row>
    <row r="662" spans="5:19" ht="15.75" customHeight="1" x14ac:dyDescent="0.25">
      <c r="E662" s="103"/>
      <c r="R662" s="34"/>
      <c r="S662" s="34"/>
    </row>
    <row r="663" spans="5:19" ht="15.75" customHeight="1" x14ac:dyDescent="0.25">
      <c r="E663" s="103"/>
      <c r="R663" s="34"/>
      <c r="S663" s="34"/>
    </row>
    <row r="664" spans="5:19" ht="15.75" customHeight="1" x14ac:dyDescent="0.25">
      <c r="E664" s="103"/>
      <c r="R664" s="34"/>
      <c r="S664" s="34"/>
    </row>
    <row r="665" spans="5:19" ht="15.75" customHeight="1" x14ac:dyDescent="0.25">
      <c r="E665" s="103"/>
      <c r="R665" s="34"/>
      <c r="S665" s="34"/>
    </row>
    <row r="666" spans="5:19" ht="15.75" customHeight="1" x14ac:dyDescent="0.25">
      <c r="E666" s="103"/>
      <c r="R666" s="34"/>
      <c r="S666" s="34"/>
    </row>
    <row r="667" spans="5:19" ht="15.75" customHeight="1" x14ac:dyDescent="0.25">
      <c r="E667" s="103"/>
      <c r="R667" s="34"/>
      <c r="S667" s="34"/>
    </row>
    <row r="668" spans="5:19" ht="15.75" customHeight="1" x14ac:dyDescent="0.25">
      <c r="E668" s="103"/>
      <c r="R668" s="34"/>
      <c r="S668" s="34"/>
    </row>
    <row r="669" spans="5:19" ht="15.75" customHeight="1" x14ac:dyDescent="0.25">
      <c r="E669" s="103"/>
      <c r="R669" s="34"/>
      <c r="S669" s="34"/>
    </row>
    <row r="670" spans="5:19" ht="15.75" customHeight="1" x14ac:dyDescent="0.25">
      <c r="E670" s="103"/>
      <c r="R670" s="34"/>
      <c r="S670" s="34"/>
    </row>
    <row r="671" spans="5:19" ht="15.75" customHeight="1" x14ac:dyDescent="0.25">
      <c r="E671" s="103"/>
      <c r="R671" s="34"/>
      <c r="S671" s="34"/>
    </row>
    <row r="672" spans="5:19" ht="15.75" customHeight="1" x14ac:dyDescent="0.25">
      <c r="E672" s="103"/>
      <c r="R672" s="34"/>
      <c r="S672" s="34"/>
    </row>
    <row r="673" spans="5:19" ht="15.75" customHeight="1" x14ac:dyDescent="0.25">
      <c r="E673" s="103"/>
      <c r="R673" s="34"/>
      <c r="S673" s="34"/>
    </row>
    <row r="674" spans="5:19" ht="15.75" customHeight="1" x14ac:dyDescent="0.25">
      <c r="E674" s="103"/>
      <c r="R674" s="34"/>
      <c r="S674" s="34"/>
    </row>
    <row r="675" spans="5:19" ht="15.75" customHeight="1" x14ac:dyDescent="0.25">
      <c r="E675" s="103"/>
      <c r="R675" s="34"/>
      <c r="S675" s="34"/>
    </row>
    <row r="676" spans="5:19" ht="15.75" customHeight="1" x14ac:dyDescent="0.25">
      <c r="E676" s="103"/>
      <c r="R676" s="34"/>
      <c r="S676" s="34"/>
    </row>
    <row r="677" spans="5:19" ht="15.75" customHeight="1" x14ac:dyDescent="0.25">
      <c r="E677" s="103"/>
      <c r="R677" s="34"/>
      <c r="S677" s="34"/>
    </row>
    <row r="678" spans="5:19" ht="15.75" customHeight="1" x14ac:dyDescent="0.25">
      <c r="E678" s="103"/>
      <c r="R678" s="34"/>
      <c r="S678" s="34"/>
    </row>
    <row r="679" spans="5:19" ht="15.75" customHeight="1" x14ac:dyDescent="0.25">
      <c r="E679" s="103"/>
      <c r="R679" s="34"/>
      <c r="S679" s="34"/>
    </row>
    <row r="680" spans="5:19" ht="15.75" customHeight="1" x14ac:dyDescent="0.25">
      <c r="E680" s="103"/>
      <c r="R680" s="34"/>
      <c r="S680" s="34"/>
    </row>
    <row r="681" spans="5:19" ht="15.75" customHeight="1" x14ac:dyDescent="0.25">
      <c r="E681" s="103"/>
      <c r="R681" s="34"/>
      <c r="S681" s="34"/>
    </row>
    <row r="682" spans="5:19" ht="15.75" customHeight="1" x14ac:dyDescent="0.25">
      <c r="E682" s="103"/>
      <c r="R682" s="34"/>
      <c r="S682" s="34"/>
    </row>
    <row r="683" spans="5:19" ht="15.75" customHeight="1" x14ac:dyDescent="0.25">
      <c r="E683" s="103"/>
      <c r="R683" s="34"/>
      <c r="S683" s="34"/>
    </row>
    <row r="684" spans="5:19" ht="15.75" customHeight="1" x14ac:dyDescent="0.25">
      <c r="E684" s="103"/>
      <c r="R684" s="34"/>
      <c r="S684" s="34"/>
    </row>
    <row r="685" spans="5:19" ht="15.75" customHeight="1" x14ac:dyDescent="0.25">
      <c r="E685" s="103"/>
      <c r="R685" s="34"/>
      <c r="S685" s="34"/>
    </row>
    <row r="686" spans="5:19" ht="15.75" customHeight="1" x14ac:dyDescent="0.25">
      <c r="E686" s="103"/>
      <c r="R686" s="34"/>
      <c r="S686" s="34"/>
    </row>
    <row r="687" spans="5:19" ht="15.75" customHeight="1" x14ac:dyDescent="0.25">
      <c r="E687" s="103"/>
      <c r="R687" s="34"/>
      <c r="S687" s="34"/>
    </row>
    <row r="688" spans="5:19" ht="15.75" customHeight="1" x14ac:dyDescent="0.25">
      <c r="E688" s="103"/>
      <c r="R688" s="34"/>
      <c r="S688" s="34"/>
    </row>
    <row r="689" spans="5:19" ht="15.75" customHeight="1" x14ac:dyDescent="0.25">
      <c r="E689" s="103"/>
      <c r="R689" s="34"/>
      <c r="S689" s="34"/>
    </row>
    <row r="690" spans="5:19" ht="15.75" customHeight="1" x14ac:dyDescent="0.25">
      <c r="E690" s="103"/>
      <c r="R690" s="34"/>
      <c r="S690" s="34"/>
    </row>
    <row r="691" spans="5:19" ht="15.75" customHeight="1" x14ac:dyDescent="0.25">
      <c r="E691" s="103"/>
      <c r="R691" s="34"/>
      <c r="S691" s="34"/>
    </row>
    <row r="692" spans="5:19" ht="15.75" customHeight="1" x14ac:dyDescent="0.25">
      <c r="E692" s="103"/>
      <c r="R692" s="34"/>
      <c r="S692" s="34"/>
    </row>
    <row r="693" spans="5:19" ht="15.75" customHeight="1" x14ac:dyDescent="0.25">
      <c r="E693" s="103"/>
      <c r="R693" s="34"/>
      <c r="S693" s="34"/>
    </row>
    <row r="694" spans="5:19" ht="15.75" customHeight="1" x14ac:dyDescent="0.25">
      <c r="E694" s="103"/>
      <c r="R694" s="34"/>
      <c r="S694" s="34"/>
    </row>
    <row r="695" spans="5:19" ht="15.75" customHeight="1" x14ac:dyDescent="0.25">
      <c r="E695" s="103"/>
      <c r="R695" s="34"/>
      <c r="S695" s="34"/>
    </row>
    <row r="696" spans="5:19" ht="15.75" customHeight="1" x14ac:dyDescent="0.25">
      <c r="E696" s="103"/>
      <c r="R696" s="34"/>
      <c r="S696" s="34"/>
    </row>
    <row r="697" spans="5:19" ht="15.75" customHeight="1" x14ac:dyDescent="0.25">
      <c r="E697" s="103"/>
      <c r="R697" s="34"/>
      <c r="S697" s="34"/>
    </row>
    <row r="698" spans="5:19" ht="15.75" customHeight="1" x14ac:dyDescent="0.25">
      <c r="E698" s="103"/>
      <c r="R698" s="34"/>
      <c r="S698" s="34"/>
    </row>
    <row r="699" spans="5:19" ht="15.75" customHeight="1" x14ac:dyDescent="0.25">
      <c r="E699" s="103"/>
      <c r="R699" s="34"/>
      <c r="S699" s="34"/>
    </row>
    <row r="700" spans="5:19" ht="15.75" customHeight="1" x14ac:dyDescent="0.25">
      <c r="E700" s="103"/>
      <c r="R700" s="34"/>
      <c r="S700" s="34"/>
    </row>
    <row r="701" spans="5:19" ht="15.75" customHeight="1" x14ac:dyDescent="0.25">
      <c r="E701" s="103"/>
      <c r="R701" s="34"/>
      <c r="S701" s="34"/>
    </row>
    <row r="702" spans="5:19" ht="15.75" customHeight="1" x14ac:dyDescent="0.25">
      <c r="E702" s="103"/>
      <c r="R702" s="34"/>
      <c r="S702" s="34"/>
    </row>
    <row r="703" spans="5:19" ht="15.75" customHeight="1" x14ac:dyDescent="0.25">
      <c r="E703" s="103"/>
      <c r="R703" s="34"/>
      <c r="S703" s="34"/>
    </row>
    <row r="704" spans="5:19" ht="15.75" customHeight="1" x14ac:dyDescent="0.25">
      <c r="E704" s="103"/>
      <c r="R704" s="34"/>
      <c r="S704" s="34"/>
    </row>
    <row r="705" spans="5:19" ht="15.75" customHeight="1" x14ac:dyDescent="0.25">
      <c r="E705" s="103"/>
      <c r="R705" s="34"/>
      <c r="S705" s="34"/>
    </row>
    <row r="706" spans="5:19" ht="15.75" customHeight="1" x14ac:dyDescent="0.25">
      <c r="E706" s="103"/>
      <c r="R706" s="34"/>
      <c r="S706" s="34"/>
    </row>
    <row r="707" spans="5:19" ht="15.75" customHeight="1" x14ac:dyDescent="0.25">
      <c r="E707" s="103"/>
      <c r="R707" s="34"/>
      <c r="S707" s="34"/>
    </row>
    <row r="708" spans="5:19" ht="15.75" customHeight="1" x14ac:dyDescent="0.25">
      <c r="E708" s="103"/>
      <c r="R708" s="34"/>
      <c r="S708" s="34"/>
    </row>
    <row r="709" spans="5:19" ht="15.75" customHeight="1" x14ac:dyDescent="0.25">
      <c r="E709" s="103"/>
      <c r="R709" s="34"/>
      <c r="S709" s="34"/>
    </row>
    <row r="710" spans="5:19" ht="15.75" customHeight="1" x14ac:dyDescent="0.25">
      <c r="E710" s="103"/>
      <c r="R710" s="34"/>
      <c r="S710" s="34"/>
    </row>
    <row r="711" spans="5:19" ht="15.75" customHeight="1" x14ac:dyDescent="0.25">
      <c r="E711" s="103"/>
      <c r="R711" s="34"/>
      <c r="S711" s="34"/>
    </row>
    <row r="712" spans="5:19" ht="15.75" customHeight="1" x14ac:dyDescent="0.25">
      <c r="E712" s="103"/>
      <c r="R712" s="34"/>
      <c r="S712" s="34"/>
    </row>
    <row r="713" spans="5:19" ht="15.75" customHeight="1" x14ac:dyDescent="0.25">
      <c r="E713" s="103"/>
      <c r="R713" s="34"/>
      <c r="S713" s="34"/>
    </row>
    <row r="714" spans="5:19" ht="15.75" customHeight="1" x14ac:dyDescent="0.25">
      <c r="E714" s="103"/>
      <c r="R714" s="34"/>
      <c r="S714" s="34"/>
    </row>
    <row r="715" spans="5:19" ht="15.75" customHeight="1" x14ac:dyDescent="0.25">
      <c r="E715" s="103"/>
      <c r="R715" s="34"/>
      <c r="S715" s="34"/>
    </row>
    <row r="716" spans="5:19" ht="15.75" customHeight="1" x14ac:dyDescent="0.25">
      <c r="E716" s="103"/>
      <c r="R716" s="34"/>
      <c r="S716" s="34"/>
    </row>
    <row r="717" spans="5:19" ht="15.75" customHeight="1" x14ac:dyDescent="0.25">
      <c r="E717" s="103"/>
      <c r="R717" s="34"/>
      <c r="S717" s="34"/>
    </row>
    <row r="718" spans="5:19" ht="15.75" customHeight="1" x14ac:dyDescent="0.25">
      <c r="E718" s="103"/>
      <c r="R718" s="34"/>
      <c r="S718" s="34"/>
    </row>
    <row r="719" spans="5:19" ht="15.75" customHeight="1" x14ac:dyDescent="0.25">
      <c r="E719" s="103"/>
      <c r="R719" s="34"/>
      <c r="S719" s="34"/>
    </row>
    <row r="720" spans="5:19" ht="15.75" customHeight="1" x14ac:dyDescent="0.25">
      <c r="E720" s="103"/>
      <c r="R720" s="34"/>
      <c r="S720" s="34"/>
    </row>
    <row r="721" spans="5:19" ht="15.75" customHeight="1" x14ac:dyDescent="0.25">
      <c r="E721" s="103"/>
      <c r="R721" s="34"/>
      <c r="S721" s="34"/>
    </row>
    <row r="722" spans="5:19" ht="15.75" customHeight="1" x14ac:dyDescent="0.25">
      <c r="E722" s="103"/>
      <c r="R722" s="34"/>
      <c r="S722" s="34"/>
    </row>
    <row r="723" spans="5:19" ht="15.75" customHeight="1" x14ac:dyDescent="0.25">
      <c r="E723" s="103"/>
      <c r="R723" s="34"/>
      <c r="S723" s="34"/>
    </row>
    <row r="724" spans="5:19" ht="15.75" customHeight="1" x14ac:dyDescent="0.25">
      <c r="E724" s="103"/>
      <c r="R724" s="34"/>
      <c r="S724" s="34"/>
    </row>
    <row r="725" spans="5:19" ht="15.75" customHeight="1" x14ac:dyDescent="0.25">
      <c r="E725" s="103"/>
      <c r="R725" s="34"/>
      <c r="S725" s="34"/>
    </row>
    <row r="726" spans="5:19" ht="15.75" customHeight="1" x14ac:dyDescent="0.25">
      <c r="E726" s="103"/>
      <c r="R726" s="34"/>
      <c r="S726" s="34"/>
    </row>
    <row r="727" spans="5:19" ht="15.75" customHeight="1" x14ac:dyDescent="0.25">
      <c r="E727" s="103"/>
      <c r="R727" s="34"/>
      <c r="S727" s="34"/>
    </row>
    <row r="728" spans="5:19" ht="15.75" customHeight="1" x14ac:dyDescent="0.25">
      <c r="E728" s="103"/>
      <c r="R728" s="34"/>
      <c r="S728" s="34"/>
    </row>
    <row r="729" spans="5:19" ht="15.75" customHeight="1" x14ac:dyDescent="0.25">
      <c r="E729" s="103"/>
      <c r="R729" s="34"/>
      <c r="S729" s="34"/>
    </row>
    <row r="730" spans="5:19" ht="15.75" customHeight="1" x14ac:dyDescent="0.25">
      <c r="E730" s="103"/>
      <c r="R730" s="34"/>
      <c r="S730" s="34"/>
    </row>
    <row r="731" spans="5:19" ht="15.75" customHeight="1" x14ac:dyDescent="0.25">
      <c r="E731" s="103"/>
      <c r="R731" s="34"/>
      <c r="S731" s="34"/>
    </row>
    <row r="732" spans="5:19" ht="15.75" customHeight="1" x14ac:dyDescent="0.25">
      <c r="E732" s="103"/>
      <c r="R732" s="34"/>
      <c r="S732" s="34"/>
    </row>
    <row r="733" spans="5:19" ht="15.75" customHeight="1" x14ac:dyDescent="0.25">
      <c r="E733" s="103"/>
      <c r="R733" s="34"/>
      <c r="S733" s="34"/>
    </row>
    <row r="734" spans="5:19" ht="15.75" customHeight="1" x14ac:dyDescent="0.25">
      <c r="E734" s="103"/>
      <c r="R734" s="34"/>
      <c r="S734" s="34"/>
    </row>
    <row r="735" spans="5:19" ht="15.75" customHeight="1" x14ac:dyDescent="0.25">
      <c r="E735" s="103"/>
      <c r="R735" s="34"/>
      <c r="S735" s="34"/>
    </row>
    <row r="736" spans="5:19" ht="15.75" customHeight="1" x14ac:dyDescent="0.25">
      <c r="E736" s="103"/>
      <c r="R736" s="34"/>
      <c r="S736" s="34"/>
    </row>
    <row r="737" spans="5:19" ht="15.75" customHeight="1" x14ac:dyDescent="0.25">
      <c r="E737" s="103"/>
      <c r="R737" s="34"/>
      <c r="S737" s="34"/>
    </row>
    <row r="738" spans="5:19" ht="15.75" customHeight="1" x14ac:dyDescent="0.25">
      <c r="E738" s="103"/>
      <c r="R738" s="34"/>
      <c r="S738" s="34"/>
    </row>
    <row r="739" spans="5:19" ht="15.75" customHeight="1" x14ac:dyDescent="0.25">
      <c r="E739" s="103"/>
      <c r="R739" s="34"/>
      <c r="S739" s="34"/>
    </row>
    <row r="740" spans="5:19" ht="15.75" customHeight="1" x14ac:dyDescent="0.25">
      <c r="E740" s="103"/>
      <c r="R740" s="34"/>
      <c r="S740" s="34"/>
    </row>
    <row r="741" spans="5:19" ht="15.75" customHeight="1" x14ac:dyDescent="0.25">
      <c r="E741" s="103"/>
      <c r="R741" s="34"/>
      <c r="S741" s="34"/>
    </row>
    <row r="742" spans="5:19" ht="15.75" customHeight="1" x14ac:dyDescent="0.25">
      <c r="E742" s="103"/>
      <c r="R742" s="34"/>
      <c r="S742" s="34"/>
    </row>
    <row r="743" spans="5:19" ht="15.75" customHeight="1" x14ac:dyDescent="0.25">
      <c r="E743" s="103"/>
      <c r="R743" s="34"/>
      <c r="S743" s="34"/>
    </row>
    <row r="744" spans="5:19" ht="15.75" customHeight="1" x14ac:dyDescent="0.25">
      <c r="E744" s="103"/>
      <c r="R744" s="34"/>
      <c r="S744" s="34"/>
    </row>
    <row r="745" spans="5:19" ht="15.75" customHeight="1" x14ac:dyDescent="0.25">
      <c r="E745" s="103"/>
      <c r="R745" s="34"/>
      <c r="S745" s="34"/>
    </row>
    <row r="746" spans="5:19" ht="15.75" customHeight="1" x14ac:dyDescent="0.25">
      <c r="E746" s="103"/>
      <c r="R746" s="34"/>
      <c r="S746" s="34"/>
    </row>
    <row r="747" spans="5:19" ht="15.75" customHeight="1" x14ac:dyDescent="0.25">
      <c r="E747" s="103"/>
      <c r="R747" s="34"/>
      <c r="S747" s="34"/>
    </row>
    <row r="748" spans="5:19" ht="15.75" customHeight="1" x14ac:dyDescent="0.25">
      <c r="E748" s="103"/>
      <c r="R748" s="34"/>
      <c r="S748" s="34"/>
    </row>
    <row r="749" spans="5:19" ht="15.75" customHeight="1" x14ac:dyDescent="0.25">
      <c r="E749" s="103"/>
      <c r="R749" s="34"/>
      <c r="S749" s="34"/>
    </row>
    <row r="750" spans="5:19" ht="15.75" customHeight="1" x14ac:dyDescent="0.25">
      <c r="E750" s="103"/>
      <c r="R750" s="34"/>
      <c r="S750" s="34"/>
    </row>
    <row r="751" spans="5:19" ht="15.75" customHeight="1" x14ac:dyDescent="0.25">
      <c r="E751" s="103"/>
      <c r="R751" s="34"/>
      <c r="S751" s="34"/>
    </row>
    <row r="752" spans="5:19" ht="15.75" customHeight="1" x14ac:dyDescent="0.25">
      <c r="E752" s="103"/>
      <c r="R752" s="34"/>
      <c r="S752" s="34"/>
    </row>
    <row r="753" spans="5:19" ht="15.75" customHeight="1" x14ac:dyDescent="0.25">
      <c r="E753" s="103"/>
      <c r="R753" s="34"/>
      <c r="S753" s="34"/>
    </row>
    <row r="754" spans="5:19" ht="15.75" customHeight="1" x14ac:dyDescent="0.25">
      <c r="E754" s="103"/>
      <c r="R754" s="34"/>
      <c r="S754" s="34"/>
    </row>
    <row r="755" spans="5:19" ht="15.75" customHeight="1" x14ac:dyDescent="0.25">
      <c r="E755" s="103"/>
      <c r="R755" s="34"/>
      <c r="S755" s="34"/>
    </row>
    <row r="756" spans="5:19" ht="15.75" customHeight="1" x14ac:dyDescent="0.25">
      <c r="E756" s="103"/>
      <c r="R756" s="34"/>
      <c r="S756" s="34"/>
    </row>
    <row r="757" spans="5:19" ht="15.75" customHeight="1" x14ac:dyDescent="0.25">
      <c r="E757" s="103"/>
      <c r="R757" s="34"/>
      <c r="S757" s="34"/>
    </row>
    <row r="758" spans="5:19" ht="15.75" customHeight="1" x14ac:dyDescent="0.25">
      <c r="E758" s="103"/>
      <c r="R758" s="34"/>
      <c r="S758" s="34"/>
    </row>
    <row r="759" spans="5:19" ht="15.75" customHeight="1" x14ac:dyDescent="0.25">
      <c r="E759" s="103"/>
      <c r="R759" s="34"/>
      <c r="S759" s="34"/>
    </row>
    <row r="760" spans="5:19" ht="15.75" customHeight="1" x14ac:dyDescent="0.25">
      <c r="E760" s="103"/>
      <c r="R760" s="34"/>
      <c r="S760" s="34"/>
    </row>
    <row r="761" spans="5:19" ht="15.75" customHeight="1" x14ac:dyDescent="0.25">
      <c r="E761" s="103"/>
      <c r="R761" s="34"/>
      <c r="S761" s="34"/>
    </row>
    <row r="762" spans="5:19" ht="15.75" customHeight="1" x14ac:dyDescent="0.25">
      <c r="E762" s="103"/>
      <c r="R762" s="34"/>
      <c r="S762" s="34"/>
    </row>
    <row r="763" spans="5:19" ht="15.75" customHeight="1" x14ac:dyDescent="0.25">
      <c r="E763" s="103"/>
      <c r="R763" s="34"/>
      <c r="S763" s="34"/>
    </row>
    <row r="764" spans="5:19" ht="15.75" customHeight="1" x14ac:dyDescent="0.25">
      <c r="E764" s="103"/>
      <c r="R764" s="34"/>
      <c r="S764" s="34"/>
    </row>
    <row r="765" spans="5:19" ht="15.75" customHeight="1" x14ac:dyDescent="0.25">
      <c r="E765" s="103"/>
      <c r="R765" s="34"/>
      <c r="S765" s="34"/>
    </row>
    <row r="766" spans="5:19" ht="15.75" customHeight="1" x14ac:dyDescent="0.25">
      <c r="E766" s="103"/>
      <c r="R766" s="34"/>
      <c r="S766" s="34"/>
    </row>
    <row r="767" spans="5:19" ht="15.75" customHeight="1" x14ac:dyDescent="0.25">
      <c r="E767" s="103"/>
      <c r="R767" s="34"/>
      <c r="S767" s="34"/>
    </row>
    <row r="768" spans="5:19" ht="15.75" customHeight="1" x14ac:dyDescent="0.25">
      <c r="E768" s="103"/>
      <c r="R768" s="34"/>
      <c r="S768" s="34"/>
    </row>
    <row r="769" spans="5:19" ht="15.75" customHeight="1" x14ac:dyDescent="0.25">
      <c r="E769" s="103"/>
      <c r="R769" s="34"/>
      <c r="S769" s="34"/>
    </row>
    <row r="770" spans="5:19" ht="15.75" customHeight="1" x14ac:dyDescent="0.25">
      <c r="E770" s="103"/>
      <c r="R770" s="34"/>
      <c r="S770" s="34"/>
    </row>
    <row r="771" spans="5:19" ht="15.75" customHeight="1" x14ac:dyDescent="0.25">
      <c r="E771" s="103"/>
      <c r="R771" s="34"/>
      <c r="S771" s="34"/>
    </row>
    <row r="772" spans="5:19" ht="15.75" customHeight="1" x14ac:dyDescent="0.25">
      <c r="E772" s="103"/>
      <c r="R772" s="34"/>
      <c r="S772" s="34"/>
    </row>
    <row r="773" spans="5:19" ht="15.75" customHeight="1" x14ac:dyDescent="0.25">
      <c r="E773" s="103"/>
      <c r="R773" s="34"/>
      <c r="S773" s="34"/>
    </row>
    <row r="774" spans="5:19" ht="15.75" customHeight="1" x14ac:dyDescent="0.25">
      <c r="E774" s="103"/>
      <c r="R774" s="34"/>
      <c r="S774" s="34"/>
    </row>
    <row r="775" spans="5:19" ht="15.75" customHeight="1" x14ac:dyDescent="0.25">
      <c r="E775" s="103"/>
      <c r="R775" s="34"/>
      <c r="S775" s="34"/>
    </row>
    <row r="776" spans="5:19" ht="15.75" customHeight="1" x14ac:dyDescent="0.25">
      <c r="E776" s="103"/>
      <c r="R776" s="34"/>
      <c r="S776" s="34"/>
    </row>
    <row r="777" spans="5:19" ht="15.75" customHeight="1" x14ac:dyDescent="0.25">
      <c r="E777" s="103"/>
      <c r="R777" s="34"/>
      <c r="S777" s="34"/>
    </row>
    <row r="778" spans="5:19" ht="15.75" customHeight="1" x14ac:dyDescent="0.25">
      <c r="E778" s="103"/>
      <c r="R778" s="34"/>
      <c r="S778" s="34"/>
    </row>
    <row r="779" spans="5:19" ht="15.75" customHeight="1" x14ac:dyDescent="0.25">
      <c r="E779" s="103"/>
      <c r="R779" s="34"/>
      <c r="S779" s="34"/>
    </row>
    <row r="780" spans="5:19" ht="15.75" customHeight="1" x14ac:dyDescent="0.25">
      <c r="E780" s="103"/>
      <c r="R780" s="34"/>
      <c r="S780" s="34"/>
    </row>
    <row r="781" spans="5:19" ht="15.75" customHeight="1" x14ac:dyDescent="0.25">
      <c r="E781" s="103"/>
      <c r="R781" s="34"/>
      <c r="S781" s="34"/>
    </row>
    <row r="782" spans="5:19" ht="15.75" customHeight="1" x14ac:dyDescent="0.25">
      <c r="E782" s="103"/>
      <c r="R782" s="34"/>
      <c r="S782" s="34"/>
    </row>
    <row r="783" spans="5:19" ht="15.75" customHeight="1" x14ac:dyDescent="0.25">
      <c r="E783" s="103"/>
      <c r="R783" s="34"/>
      <c r="S783" s="34"/>
    </row>
    <row r="784" spans="5:19" ht="15.75" customHeight="1" x14ac:dyDescent="0.25">
      <c r="E784" s="103"/>
      <c r="R784" s="34"/>
      <c r="S784" s="34"/>
    </row>
    <row r="785" spans="5:19" ht="15.75" customHeight="1" x14ac:dyDescent="0.25">
      <c r="E785" s="103"/>
      <c r="R785" s="34"/>
      <c r="S785" s="34"/>
    </row>
    <row r="786" spans="5:19" ht="15.75" customHeight="1" x14ac:dyDescent="0.25">
      <c r="E786" s="103"/>
      <c r="R786" s="34"/>
      <c r="S786" s="34"/>
    </row>
    <row r="787" spans="5:19" ht="15.75" customHeight="1" x14ac:dyDescent="0.25">
      <c r="E787" s="103"/>
      <c r="R787" s="34"/>
      <c r="S787" s="34"/>
    </row>
    <row r="788" spans="5:19" ht="15.75" customHeight="1" x14ac:dyDescent="0.25">
      <c r="E788" s="103"/>
      <c r="R788" s="34"/>
      <c r="S788" s="34"/>
    </row>
    <row r="789" spans="5:19" ht="15.75" customHeight="1" x14ac:dyDescent="0.25">
      <c r="E789" s="103"/>
      <c r="R789" s="34"/>
      <c r="S789" s="34"/>
    </row>
    <row r="790" spans="5:19" ht="15.75" customHeight="1" x14ac:dyDescent="0.25">
      <c r="E790" s="103"/>
      <c r="R790" s="34"/>
      <c r="S790" s="34"/>
    </row>
    <row r="791" spans="5:19" ht="15.75" customHeight="1" x14ac:dyDescent="0.25">
      <c r="E791" s="103"/>
      <c r="R791" s="34"/>
      <c r="S791" s="34"/>
    </row>
    <row r="792" spans="5:19" ht="15.75" customHeight="1" x14ac:dyDescent="0.25">
      <c r="E792" s="103"/>
      <c r="R792" s="34"/>
      <c r="S792" s="34"/>
    </row>
    <row r="793" spans="5:19" ht="15.75" customHeight="1" x14ac:dyDescent="0.25">
      <c r="E793" s="103"/>
      <c r="R793" s="34"/>
      <c r="S793" s="34"/>
    </row>
    <row r="794" spans="5:19" ht="15.75" customHeight="1" x14ac:dyDescent="0.25">
      <c r="E794" s="103"/>
      <c r="R794" s="34"/>
      <c r="S794" s="34"/>
    </row>
    <row r="795" spans="5:19" ht="15.75" customHeight="1" x14ac:dyDescent="0.25">
      <c r="E795" s="103"/>
      <c r="R795" s="34"/>
      <c r="S795" s="34"/>
    </row>
    <row r="796" spans="5:19" ht="15.75" customHeight="1" x14ac:dyDescent="0.25">
      <c r="E796" s="103"/>
      <c r="R796" s="34"/>
      <c r="S796" s="34"/>
    </row>
    <row r="797" spans="5:19" ht="15.75" customHeight="1" x14ac:dyDescent="0.25">
      <c r="E797" s="103"/>
      <c r="R797" s="34"/>
      <c r="S797" s="34"/>
    </row>
    <row r="798" spans="5:19" ht="15.75" customHeight="1" x14ac:dyDescent="0.25">
      <c r="E798" s="103"/>
      <c r="R798" s="34"/>
      <c r="S798" s="34"/>
    </row>
    <row r="799" spans="5:19" ht="15.75" customHeight="1" x14ac:dyDescent="0.25">
      <c r="E799" s="103"/>
      <c r="R799" s="34"/>
      <c r="S799" s="34"/>
    </row>
    <row r="800" spans="5:19" ht="15.75" customHeight="1" x14ac:dyDescent="0.25">
      <c r="E800" s="103"/>
      <c r="R800" s="34"/>
      <c r="S800" s="34"/>
    </row>
    <row r="801" spans="5:19" ht="15.75" customHeight="1" x14ac:dyDescent="0.25">
      <c r="E801" s="103"/>
      <c r="R801" s="34"/>
      <c r="S801" s="34"/>
    </row>
    <row r="802" spans="5:19" ht="15.75" customHeight="1" x14ac:dyDescent="0.25">
      <c r="E802" s="103"/>
      <c r="R802" s="34"/>
      <c r="S802" s="34"/>
    </row>
    <row r="803" spans="5:19" ht="15.75" customHeight="1" x14ac:dyDescent="0.25">
      <c r="E803" s="103"/>
      <c r="R803" s="34"/>
      <c r="S803" s="34"/>
    </row>
    <row r="804" spans="5:19" ht="15.75" customHeight="1" x14ac:dyDescent="0.25">
      <c r="E804" s="103"/>
      <c r="R804" s="34"/>
      <c r="S804" s="34"/>
    </row>
    <row r="805" spans="5:19" ht="15.75" customHeight="1" x14ac:dyDescent="0.25">
      <c r="E805" s="103"/>
      <c r="R805" s="34"/>
      <c r="S805" s="34"/>
    </row>
    <row r="806" spans="5:19" ht="15.75" customHeight="1" x14ac:dyDescent="0.25">
      <c r="E806" s="103"/>
      <c r="R806" s="34"/>
      <c r="S806" s="34"/>
    </row>
    <row r="807" spans="5:19" ht="15.75" customHeight="1" x14ac:dyDescent="0.25">
      <c r="E807" s="103"/>
      <c r="R807" s="34"/>
      <c r="S807" s="34"/>
    </row>
    <row r="808" spans="5:19" ht="15.75" customHeight="1" x14ac:dyDescent="0.25">
      <c r="E808" s="103"/>
      <c r="R808" s="34"/>
      <c r="S808" s="34"/>
    </row>
    <row r="809" spans="5:19" ht="15.75" customHeight="1" x14ac:dyDescent="0.25">
      <c r="E809" s="103"/>
      <c r="R809" s="34"/>
      <c r="S809" s="34"/>
    </row>
    <row r="810" spans="5:19" ht="15.75" customHeight="1" x14ac:dyDescent="0.25">
      <c r="E810" s="103"/>
      <c r="R810" s="34"/>
      <c r="S810" s="34"/>
    </row>
    <row r="811" spans="5:19" ht="15.75" customHeight="1" x14ac:dyDescent="0.25">
      <c r="E811" s="103"/>
      <c r="R811" s="34"/>
      <c r="S811" s="34"/>
    </row>
    <row r="812" spans="5:19" ht="15.75" customHeight="1" x14ac:dyDescent="0.25">
      <c r="E812" s="103"/>
      <c r="R812" s="34"/>
      <c r="S812" s="34"/>
    </row>
    <row r="813" spans="5:19" ht="15.75" customHeight="1" x14ac:dyDescent="0.25">
      <c r="E813" s="103"/>
      <c r="R813" s="34"/>
      <c r="S813" s="34"/>
    </row>
    <row r="814" spans="5:19" ht="15.75" customHeight="1" x14ac:dyDescent="0.25">
      <c r="E814" s="103"/>
      <c r="R814" s="34"/>
      <c r="S814" s="34"/>
    </row>
    <row r="815" spans="5:19" ht="15.75" customHeight="1" x14ac:dyDescent="0.25">
      <c r="E815" s="103"/>
      <c r="R815" s="34"/>
      <c r="S815" s="34"/>
    </row>
    <row r="816" spans="5:19" ht="15.75" customHeight="1" x14ac:dyDescent="0.25">
      <c r="E816" s="103"/>
      <c r="R816" s="34"/>
      <c r="S816" s="34"/>
    </row>
    <row r="817" spans="5:19" ht="15.75" customHeight="1" x14ac:dyDescent="0.25">
      <c r="E817" s="103"/>
      <c r="R817" s="34"/>
      <c r="S817" s="34"/>
    </row>
    <row r="818" spans="5:19" ht="15.75" customHeight="1" x14ac:dyDescent="0.25">
      <c r="E818" s="103"/>
      <c r="R818" s="34"/>
      <c r="S818" s="34"/>
    </row>
    <row r="819" spans="5:19" ht="15.75" customHeight="1" x14ac:dyDescent="0.25">
      <c r="E819" s="103"/>
      <c r="R819" s="34"/>
      <c r="S819" s="34"/>
    </row>
    <row r="820" spans="5:19" ht="15.75" customHeight="1" x14ac:dyDescent="0.25">
      <c r="E820" s="103"/>
      <c r="R820" s="34"/>
      <c r="S820" s="34"/>
    </row>
    <row r="821" spans="5:19" ht="15.75" customHeight="1" x14ac:dyDescent="0.25">
      <c r="E821" s="103"/>
      <c r="R821" s="34"/>
      <c r="S821" s="34"/>
    </row>
    <row r="822" spans="5:19" ht="15.75" customHeight="1" x14ac:dyDescent="0.25">
      <c r="E822" s="103"/>
      <c r="R822" s="34"/>
      <c r="S822" s="34"/>
    </row>
    <row r="823" spans="5:19" ht="15.75" customHeight="1" x14ac:dyDescent="0.25">
      <c r="E823" s="103"/>
      <c r="R823" s="34"/>
      <c r="S823" s="34"/>
    </row>
    <row r="824" spans="5:19" ht="15.75" customHeight="1" x14ac:dyDescent="0.25">
      <c r="E824" s="103"/>
      <c r="R824" s="34"/>
      <c r="S824" s="34"/>
    </row>
    <row r="825" spans="5:19" ht="15.75" customHeight="1" x14ac:dyDescent="0.25">
      <c r="E825" s="103"/>
      <c r="R825" s="34"/>
      <c r="S825" s="34"/>
    </row>
    <row r="826" spans="5:19" ht="15.75" customHeight="1" x14ac:dyDescent="0.25">
      <c r="E826" s="103"/>
      <c r="R826" s="34"/>
      <c r="S826" s="34"/>
    </row>
    <row r="827" spans="5:19" ht="15.75" customHeight="1" x14ac:dyDescent="0.25">
      <c r="E827" s="103"/>
      <c r="R827" s="34"/>
      <c r="S827" s="34"/>
    </row>
    <row r="828" spans="5:19" ht="15.75" customHeight="1" x14ac:dyDescent="0.25">
      <c r="E828" s="103"/>
      <c r="R828" s="34"/>
      <c r="S828" s="34"/>
    </row>
    <row r="829" spans="5:19" ht="15.75" customHeight="1" x14ac:dyDescent="0.25">
      <c r="E829" s="103"/>
      <c r="R829" s="34"/>
      <c r="S829" s="34"/>
    </row>
    <row r="830" spans="5:19" ht="15.75" customHeight="1" x14ac:dyDescent="0.25">
      <c r="E830" s="103"/>
      <c r="R830" s="34"/>
      <c r="S830" s="34"/>
    </row>
    <row r="831" spans="5:19" ht="15.75" customHeight="1" x14ac:dyDescent="0.25">
      <c r="E831" s="103"/>
      <c r="R831" s="34"/>
      <c r="S831" s="34"/>
    </row>
    <row r="832" spans="5:19" ht="15.75" customHeight="1" x14ac:dyDescent="0.25">
      <c r="E832" s="103"/>
      <c r="R832" s="34"/>
      <c r="S832" s="34"/>
    </row>
    <row r="833" spans="5:19" ht="15.75" customHeight="1" x14ac:dyDescent="0.25">
      <c r="E833" s="103"/>
      <c r="R833" s="34"/>
      <c r="S833" s="34"/>
    </row>
    <row r="834" spans="5:19" ht="15.75" customHeight="1" x14ac:dyDescent="0.25">
      <c r="E834" s="103"/>
      <c r="R834" s="34"/>
      <c r="S834" s="34"/>
    </row>
    <row r="835" spans="5:19" ht="15.75" customHeight="1" x14ac:dyDescent="0.25">
      <c r="E835" s="103"/>
      <c r="R835" s="34"/>
      <c r="S835" s="34"/>
    </row>
    <row r="836" spans="5:19" ht="15.75" customHeight="1" x14ac:dyDescent="0.25">
      <c r="E836" s="103"/>
      <c r="R836" s="34"/>
      <c r="S836" s="34"/>
    </row>
    <row r="837" spans="5:19" ht="15.75" customHeight="1" x14ac:dyDescent="0.25">
      <c r="E837" s="103"/>
      <c r="R837" s="34"/>
      <c r="S837" s="34"/>
    </row>
    <row r="838" spans="5:19" ht="15.75" customHeight="1" x14ac:dyDescent="0.25">
      <c r="E838" s="103"/>
      <c r="R838" s="34"/>
      <c r="S838" s="34"/>
    </row>
    <row r="839" spans="5:19" ht="15.75" customHeight="1" x14ac:dyDescent="0.25">
      <c r="E839" s="103"/>
      <c r="R839" s="34"/>
      <c r="S839" s="34"/>
    </row>
    <row r="840" spans="5:19" ht="15.75" customHeight="1" x14ac:dyDescent="0.25">
      <c r="E840" s="103"/>
      <c r="R840" s="34"/>
      <c r="S840" s="34"/>
    </row>
    <row r="841" spans="5:19" ht="15.75" customHeight="1" x14ac:dyDescent="0.25">
      <c r="E841" s="103"/>
      <c r="R841" s="34"/>
      <c r="S841" s="34"/>
    </row>
    <row r="842" spans="5:19" ht="15.75" customHeight="1" x14ac:dyDescent="0.25">
      <c r="E842" s="103"/>
      <c r="R842" s="34"/>
      <c r="S842" s="34"/>
    </row>
    <row r="843" spans="5:19" ht="15.75" customHeight="1" x14ac:dyDescent="0.25">
      <c r="E843" s="103"/>
      <c r="R843" s="34"/>
      <c r="S843" s="34"/>
    </row>
    <row r="844" spans="5:19" ht="15.75" customHeight="1" x14ac:dyDescent="0.25">
      <c r="E844" s="103"/>
      <c r="R844" s="34"/>
      <c r="S844" s="34"/>
    </row>
    <row r="845" spans="5:19" ht="15.75" customHeight="1" x14ac:dyDescent="0.25">
      <c r="E845" s="103"/>
      <c r="R845" s="34"/>
      <c r="S845" s="34"/>
    </row>
    <row r="846" spans="5:19" ht="15.75" customHeight="1" x14ac:dyDescent="0.25">
      <c r="E846" s="103"/>
      <c r="R846" s="34"/>
      <c r="S846" s="34"/>
    </row>
    <row r="847" spans="5:19" ht="15.75" customHeight="1" x14ac:dyDescent="0.25">
      <c r="E847" s="103"/>
      <c r="R847" s="34"/>
      <c r="S847" s="34"/>
    </row>
    <row r="848" spans="5:19" ht="15.75" customHeight="1" x14ac:dyDescent="0.25">
      <c r="E848" s="103"/>
      <c r="R848" s="34"/>
      <c r="S848" s="34"/>
    </row>
    <row r="849" spans="5:19" ht="15.75" customHeight="1" x14ac:dyDescent="0.25">
      <c r="E849" s="103"/>
      <c r="R849" s="34"/>
      <c r="S849" s="34"/>
    </row>
    <row r="850" spans="5:19" ht="15.75" customHeight="1" x14ac:dyDescent="0.25">
      <c r="E850" s="103"/>
      <c r="R850" s="34"/>
      <c r="S850" s="34"/>
    </row>
    <row r="851" spans="5:19" ht="15.75" customHeight="1" x14ac:dyDescent="0.25">
      <c r="E851" s="103"/>
      <c r="R851" s="34"/>
      <c r="S851" s="34"/>
    </row>
    <row r="852" spans="5:19" ht="15.75" customHeight="1" x14ac:dyDescent="0.25">
      <c r="E852" s="103"/>
      <c r="R852" s="34"/>
      <c r="S852" s="34"/>
    </row>
    <row r="853" spans="5:19" ht="15.75" customHeight="1" x14ac:dyDescent="0.25">
      <c r="E853" s="103"/>
      <c r="R853" s="34"/>
      <c r="S853" s="34"/>
    </row>
    <row r="854" spans="5:19" ht="15.75" customHeight="1" x14ac:dyDescent="0.25">
      <c r="E854" s="103"/>
      <c r="R854" s="34"/>
      <c r="S854" s="34"/>
    </row>
    <row r="855" spans="5:19" ht="15.75" customHeight="1" x14ac:dyDescent="0.25">
      <c r="E855" s="103"/>
      <c r="R855" s="34"/>
      <c r="S855" s="34"/>
    </row>
    <row r="856" spans="5:19" ht="15.75" customHeight="1" x14ac:dyDescent="0.25">
      <c r="E856" s="103"/>
      <c r="R856" s="34"/>
      <c r="S856" s="34"/>
    </row>
    <row r="857" spans="5:19" ht="15.75" customHeight="1" x14ac:dyDescent="0.25">
      <c r="E857" s="103"/>
      <c r="R857" s="34"/>
      <c r="S857" s="34"/>
    </row>
    <row r="858" spans="5:19" ht="15.75" customHeight="1" x14ac:dyDescent="0.25">
      <c r="E858" s="103"/>
      <c r="R858" s="34"/>
      <c r="S858" s="34"/>
    </row>
    <row r="859" spans="5:19" ht="15.75" customHeight="1" x14ac:dyDescent="0.25">
      <c r="E859" s="103"/>
      <c r="R859" s="34"/>
      <c r="S859" s="34"/>
    </row>
    <row r="860" spans="5:19" ht="15.75" customHeight="1" x14ac:dyDescent="0.25">
      <c r="E860" s="103"/>
      <c r="R860" s="34"/>
      <c r="S860" s="34"/>
    </row>
    <row r="861" spans="5:19" ht="15.75" customHeight="1" x14ac:dyDescent="0.25">
      <c r="E861" s="103"/>
      <c r="R861" s="34"/>
      <c r="S861" s="34"/>
    </row>
    <row r="862" spans="5:19" ht="15.75" customHeight="1" x14ac:dyDescent="0.25">
      <c r="E862" s="103"/>
      <c r="R862" s="34"/>
      <c r="S862" s="34"/>
    </row>
    <row r="863" spans="5:19" ht="15.75" customHeight="1" x14ac:dyDescent="0.25">
      <c r="E863" s="103"/>
      <c r="R863" s="34"/>
      <c r="S863" s="34"/>
    </row>
    <row r="864" spans="5:19" ht="15.75" customHeight="1" x14ac:dyDescent="0.25">
      <c r="E864" s="103"/>
      <c r="R864" s="34"/>
      <c r="S864" s="34"/>
    </row>
    <row r="865" spans="5:19" ht="15.75" customHeight="1" x14ac:dyDescent="0.25">
      <c r="E865" s="103"/>
      <c r="R865" s="34"/>
      <c r="S865" s="34"/>
    </row>
    <row r="866" spans="5:19" ht="15.75" customHeight="1" x14ac:dyDescent="0.25">
      <c r="E866" s="103"/>
      <c r="R866" s="34"/>
      <c r="S866" s="34"/>
    </row>
    <row r="867" spans="5:19" ht="15.75" customHeight="1" x14ac:dyDescent="0.25">
      <c r="E867" s="103"/>
      <c r="R867" s="34"/>
      <c r="S867" s="34"/>
    </row>
    <row r="868" spans="5:19" ht="15.75" customHeight="1" x14ac:dyDescent="0.25">
      <c r="E868" s="103"/>
      <c r="R868" s="34"/>
      <c r="S868" s="34"/>
    </row>
    <row r="869" spans="5:19" ht="15.75" customHeight="1" x14ac:dyDescent="0.25">
      <c r="E869" s="103"/>
      <c r="R869" s="34"/>
      <c r="S869" s="34"/>
    </row>
    <row r="870" spans="5:19" ht="15.75" customHeight="1" x14ac:dyDescent="0.25">
      <c r="E870" s="103"/>
      <c r="R870" s="34"/>
      <c r="S870" s="34"/>
    </row>
    <row r="871" spans="5:19" ht="15.75" customHeight="1" x14ac:dyDescent="0.25">
      <c r="E871" s="103"/>
      <c r="R871" s="34"/>
      <c r="S871" s="34"/>
    </row>
    <row r="872" spans="5:19" ht="15.75" customHeight="1" x14ac:dyDescent="0.25">
      <c r="E872" s="103"/>
      <c r="R872" s="34"/>
      <c r="S872" s="34"/>
    </row>
    <row r="873" spans="5:19" ht="15.75" customHeight="1" x14ac:dyDescent="0.25">
      <c r="E873" s="103"/>
      <c r="R873" s="34"/>
      <c r="S873" s="34"/>
    </row>
    <row r="874" spans="5:19" ht="15.75" customHeight="1" x14ac:dyDescent="0.25">
      <c r="E874" s="103"/>
      <c r="R874" s="34"/>
      <c r="S874" s="34"/>
    </row>
    <row r="875" spans="5:19" ht="15.75" customHeight="1" x14ac:dyDescent="0.25">
      <c r="E875" s="103"/>
      <c r="R875" s="34"/>
      <c r="S875" s="34"/>
    </row>
    <row r="876" spans="5:19" ht="15.75" customHeight="1" x14ac:dyDescent="0.25">
      <c r="E876" s="103"/>
      <c r="R876" s="34"/>
      <c r="S876" s="34"/>
    </row>
    <row r="877" spans="5:19" ht="15.75" customHeight="1" x14ac:dyDescent="0.25">
      <c r="E877" s="103"/>
      <c r="R877" s="34"/>
      <c r="S877" s="34"/>
    </row>
    <row r="878" spans="5:19" ht="15.75" customHeight="1" x14ac:dyDescent="0.25">
      <c r="E878" s="103"/>
      <c r="R878" s="34"/>
      <c r="S878" s="34"/>
    </row>
    <row r="879" spans="5:19" ht="15.75" customHeight="1" x14ac:dyDescent="0.25">
      <c r="E879" s="103"/>
      <c r="R879" s="34"/>
      <c r="S879" s="34"/>
    </row>
    <row r="880" spans="5:19" ht="15.75" customHeight="1" x14ac:dyDescent="0.25">
      <c r="E880" s="103"/>
      <c r="R880" s="34"/>
      <c r="S880" s="34"/>
    </row>
    <row r="881" spans="5:19" ht="15.75" customHeight="1" x14ac:dyDescent="0.25">
      <c r="E881" s="103"/>
      <c r="R881" s="34"/>
      <c r="S881" s="34"/>
    </row>
    <row r="882" spans="5:19" ht="15.75" customHeight="1" x14ac:dyDescent="0.25">
      <c r="E882" s="103"/>
      <c r="R882" s="34"/>
      <c r="S882" s="34"/>
    </row>
    <row r="883" spans="5:19" ht="15.75" customHeight="1" x14ac:dyDescent="0.25">
      <c r="E883" s="103"/>
      <c r="R883" s="34"/>
      <c r="S883" s="34"/>
    </row>
    <row r="884" spans="5:19" ht="15.75" customHeight="1" x14ac:dyDescent="0.25">
      <c r="E884" s="103"/>
      <c r="R884" s="34"/>
      <c r="S884" s="34"/>
    </row>
    <row r="885" spans="5:19" ht="15.75" customHeight="1" x14ac:dyDescent="0.25">
      <c r="E885" s="103"/>
      <c r="R885" s="34"/>
      <c r="S885" s="34"/>
    </row>
    <row r="886" spans="5:19" ht="15.75" customHeight="1" x14ac:dyDescent="0.25">
      <c r="E886" s="103"/>
      <c r="R886" s="34"/>
      <c r="S886" s="34"/>
    </row>
    <row r="887" spans="5:19" ht="15.75" customHeight="1" x14ac:dyDescent="0.25">
      <c r="E887" s="103"/>
      <c r="R887" s="34"/>
      <c r="S887" s="34"/>
    </row>
    <row r="888" spans="5:19" ht="15.75" customHeight="1" x14ac:dyDescent="0.25">
      <c r="E888" s="103"/>
      <c r="R888" s="34"/>
      <c r="S888" s="34"/>
    </row>
    <row r="889" spans="5:19" ht="15.75" customHeight="1" x14ac:dyDescent="0.25">
      <c r="E889" s="103"/>
      <c r="R889" s="34"/>
      <c r="S889" s="34"/>
    </row>
    <row r="890" spans="5:19" ht="15.75" customHeight="1" x14ac:dyDescent="0.25">
      <c r="E890" s="103"/>
      <c r="R890" s="34"/>
      <c r="S890" s="34"/>
    </row>
    <row r="891" spans="5:19" ht="15.75" customHeight="1" x14ac:dyDescent="0.25">
      <c r="E891" s="103"/>
      <c r="R891" s="34"/>
      <c r="S891" s="34"/>
    </row>
    <row r="892" spans="5:19" ht="15.75" customHeight="1" x14ac:dyDescent="0.25">
      <c r="E892" s="103"/>
      <c r="R892" s="34"/>
      <c r="S892" s="34"/>
    </row>
    <row r="893" spans="5:19" ht="15.75" customHeight="1" x14ac:dyDescent="0.25">
      <c r="E893" s="103"/>
      <c r="R893" s="34"/>
      <c r="S893" s="34"/>
    </row>
    <row r="894" spans="5:19" ht="15.75" customHeight="1" x14ac:dyDescent="0.25">
      <c r="E894" s="103"/>
      <c r="R894" s="34"/>
      <c r="S894" s="34"/>
    </row>
    <row r="895" spans="5:19" ht="15.75" customHeight="1" x14ac:dyDescent="0.25">
      <c r="E895" s="103"/>
      <c r="R895" s="34"/>
      <c r="S895" s="34"/>
    </row>
    <row r="896" spans="5:19" ht="15.75" customHeight="1" x14ac:dyDescent="0.25">
      <c r="E896" s="103"/>
      <c r="R896" s="34"/>
      <c r="S896" s="34"/>
    </row>
    <row r="897" spans="5:19" ht="15.75" customHeight="1" x14ac:dyDescent="0.25">
      <c r="E897" s="103"/>
      <c r="R897" s="34"/>
      <c r="S897" s="34"/>
    </row>
    <row r="898" spans="5:19" ht="15.75" customHeight="1" x14ac:dyDescent="0.25">
      <c r="E898" s="103"/>
      <c r="R898" s="34"/>
      <c r="S898" s="34"/>
    </row>
    <row r="899" spans="5:19" ht="15.75" customHeight="1" x14ac:dyDescent="0.25">
      <c r="E899" s="103"/>
      <c r="R899" s="34"/>
      <c r="S899" s="34"/>
    </row>
    <row r="900" spans="5:19" ht="15.75" customHeight="1" x14ac:dyDescent="0.25">
      <c r="E900" s="103"/>
      <c r="R900" s="34"/>
      <c r="S900" s="34"/>
    </row>
    <row r="901" spans="5:19" ht="15.75" customHeight="1" x14ac:dyDescent="0.25">
      <c r="E901" s="103"/>
      <c r="R901" s="34"/>
      <c r="S901" s="34"/>
    </row>
    <row r="902" spans="5:19" ht="15.75" customHeight="1" x14ac:dyDescent="0.25">
      <c r="E902" s="103"/>
      <c r="R902" s="34"/>
      <c r="S902" s="34"/>
    </row>
    <row r="903" spans="5:19" ht="15.75" customHeight="1" x14ac:dyDescent="0.25">
      <c r="E903" s="103"/>
      <c r="R903" s="34"/>
      <c r="S903" s="34"/>
    </row>
    <row r="904" spans="5:19" ht="15.75" customHeight="1" x14ac:dyDescent="0.25">
      <c r="E904" s="103"/>
      <c r="R904" s="34"/>
      <c r="S904" s="34"/>
    </row>
    <row r="905" spans="5:19" ht="15.75" customHeight="1" x14ac:dyDescent="0.25">
      <c r="E905" s="103"/>
      <c r="R905" s="34"/>
      <c r="S905" s="34"/>
    </row>
    <row r="906" spans="5:19" ht="15.75" customHeight="1" x14ac:dyDescent="0.25">
      <c r="E906" s="103"/>
      <c r="R906" s="34"/>
      <c r="S906" s="34"/>
    </row>
    <row r="907" spans="5:19" ht="15.75" customHeight="1" x14ac:dyDescent="0.25">
      <c r="E907" s="103"/>
      <c r="R907" s="34"/>
      <c r="S907" s="34"/>
    </row>
    <row r="908" spans="5:19" ht="15.75" customHeight="1" x14ac:dyDescent="0.25">
      <c r="E908" s="103"/>
      <c r="R908" s="34"/>
      <c r="S908" s="34"/>
    </row>
    <row r="909" spans="5:19" ht="15.75" customHeight="1" x14ac:dyDescent="0.25">
      <c r="E909" s="103"/>
      <c r="R909" s="34"/>
      <c r="S909" s="34"/>
    </row>
    <row r="910" spans="5:19" ht="15.75" customHeight="1" x14ac:dyDescent="0.25">
      <c r="E910" s="103"/>
      <c r="R910" s="34"/>
      <c r="S910" s="34"/>
    </row>
    <row r="911" spans="5:19" ht="15.75" customHeight="1" x14ac:dyDescent="0.25">
      <c r="E911" s="103"/>
      <c r="R911" s="34"/>
      <c r="S911" s="34"/>
    </row>
    <row r="912" spans="5:19" ht="15.75" customHeight="1" x14ac:dyDescent="0.25">
      <c r="E912" s="103"/>
      <c r="R912" s="34"/>
      <c r="S912" s="34"/>
    </row>
    <row r="913" spans="5:19" ht="15.75" customHeight="1" x14ac:dyDescent="0.25">
      <c r="E913" s="103"/>
      <c r="R913" s="34"/>
      <c r="S913" s="34"/>
    </row>
    <row r="914" spans="5:19" ht="15.75" customHeight="1" x14ac:dyDescent="0.25">
      <c r="E914" s="103"/>
      <c r="R914" s="34"/>
      <c r="S914" s="34"/>
    </row>
    <row r="915" spans="5:19" ht="15.75" customHeight="1" x14ac:dyDescent="0.25">
      <c r="E915" s="103"/>
      <c r="R915" s="34"/>
      <c r="S915" s="34"/>
    </row>
    <row r="916" spans="5:19" ht="15.75" customHeight="1" x14ac:dyDescent="0.25">
      <c r="E916" s="103"/>
      <c r="R916" s="34"/>
      <c r="S916" s="34"/>
    </row>
    <row r="917" spans="5:19" ht="15.75" customHeight="1" x14ac:dyDescent="0.25">
      <c r="E917" s="103"/>
      <c r="R917" s="34"/>
      <c r="S917" s="34"/>
    </row>
    <row r="918" spans="5:19" ht="15.75" customHeight="1" x14ac:dyDescent="0.25">
      <c r="E918" s="103"/>
      <c r="R918" s="34"/>
      <c r="S918" s="34"/>
    </row>
    <row r="919" spans="5:19" ht="15.75" customHeight="1" x14ac:dyDescent="0.25">
      <c r="E919" s="103"/>
      <c r="R919" s="34"/>
      <c r="S919" s="34"/>
    </row>
    <row r="920" spans="5:19" ht="15.75" customHeight="1" x14ac:dyDescent="0.25">
      <c r="E920" s="103"/>
      <c r="R920" s="34"/>
      <c r="S920" s="34"/>
    </row>
    <row r="921" spans="5:19" ht="15.75" customHeight="1" x14ac:dyDescent="0.25">
      <c r="E921" s="103"/>
      <c r="R921" s="34"/>
      <c r="S921" s="34"/>
    </row>
    <row r="922" spans="5:19" ht="15.75" customHeight="1" x14ac:dyDescent="0.25">
      <c r="E922" s="103"/>
      <c r="R922" s="34"/>
      <c r="S922" s="34"/>
    </row>
    <row r="923" spans="5:19" ht="15.75" customHeight="1" x14ac:dyDescent="0.25">
      <c r="E923" s="103"/>
      <c r="R923" s="34"/>
      <c r="S923" s="34"/>
    </row>
    <row r="924" spans="5:19" ht="15.75" customHeight="1" x14ac:dyDescent="0.25">
      <c r="E924" s="103"/>
      <c r="R924" s="34"/>
      <c r="S924" s="34"/>
    </row>
    <row r="925" spans="5:19" ht="15.75" customHeight="1" x14ac:dyDescent="0.25">
      <c r="E925" s="103"/>
      <c r="R925" s="34"/>
      <c r="S925" s="34"/>
    </row>
    <row r="926" spans="5:19" ht="15.75" customHeight="1" x14ac:dyDescent="0.25">
      <c r="E926" s="103"/>
      <c r="R926" s="34"/>
      <c r="S926" s="34"/>
    </row>
    <row r="927" spans="5:19" ht="15.75" customHeight="1" x14ac:dyDescent="0.25">
      <c r="E927" s="103"/>
      <c r="R927" s="34"/>
      <c r="S927" s="34"/>
    </row>
    <row r="928" spans="5:19" ht="15.75" customHeight="1" x14ac:dyDescent="0.25">
      <c r="E928" s="103"/>
      <c r="R928" s="34"/>
      <c r="S928" s="34"/>
    </row>
    <row r="929" spans="5:19" ht="15.75" customHeight="1" x14ac:dyDescent="0.25">
      <c r="E929" s="103"/>
      <c r="R929" s="34"/>
      <c r="S929" s="34"/>
    </row>
    <row r="930" spans="5:19" ht="15.75" customHeight="1" x14ac:dyDescent="0.25">
      <c r="E930" s="103"/>
      <c r="R930" s="34"/>
      <c r="S930" s="34"/>
    </row>
    <row r="931" spans="5:19" ht="15.75" customHeight="1" x14ac:dyDescent="0.25">
      <c r="E931" s="103"/>
      <c r="R931" s="34"/>
      <c r="S931" s="34"/>
    </row>
    <row r="932" spans="5:19" ht="15.75" customHeight="1" x14ac:dyDescent="0.25">
      <c r="E932" s="103"/>
      <c r="R932" s="34"/>
      <c r="S932" s="34"/>
    </row>
    <row r="933" spans="5:19" ht="15.75" customHeight="1" x14ac:dyDescent="0.25">
      <c r="E933" s="103"/>
      <c r="R933" s="34"/>
      <c r="S933" s="34"/>
    </row>
    <row r="934" spans="5:19" ht="15.75" customHeight="1" x14ac:dyDescent="0.25">
      <c r="E934" s="103"/>
      <c r="R934" s="34"/>
      <c r="S934" s="34"/>
    </row>
    <row r="935" spans="5:19" ht="15.75" customHeight="1" x14ac:dyDescent="0.25">
      <c r="E935" s="103"/>
      <c r="R935" s="34"/>
      <c r="S935" s="34"/>
    </row>
    <row r="936" spans="5:19" ht="15.75" customHeight="1" x14ac:dyDescent="0.25">
      <c r="E936" s="103"/>
      <c r="R936" s="34"/>
      <c r="S936" s="34"/>
    </row>
    <row r="937" spans="5:19" ht="15.75" customHeight="1" x14ac:dyDescent="0.25">
      <c r="E937" s="103"/>
      <c r="R937" s="34"/>
      <c r="S937" s="34"/>
    </row>
    <row r="938" spans="5:19" ht="15.75" customHeight="1" x14ac:dyDescent="0.25">
      <c r="E938" s="103"/>
      <c r="R938" s="34"/>
      <c r="S938" s="34"/>
    </row>
    <row r="939" spans="5:19" ht="15.75" customHeight="1" x14ac:dyDescent="0.25">
      <c r="E939" s="103"/>
      <c r="R939" s="34"/>
      <c r="S939" s="34"/>
    </row>
    <row r="940" spans="5:19" ht="15.75" customHeight="1" x14ac:dyDescent="0.25">
      <c r="E940" s="103"/>
      <c r="R940" s="34"/>
      <c r="S940" s="34"/>
    </row>
    <row r="941" spans="5:19" ht="15.75" customHeight="1" x14ac:dyDescent="0.25">
      <c r="E941" s="103"/>
      <c r="R941" s="34"/>
      <c r="S941" s="34"/>
    </row>
    <row r="942" spans="5:19" ht="15.75" customHeight="1" x14ac:dyDescent="0.25">
      <c r="E942" s="103"/>
      <c r="R942" s="34"/>
      <c r="S942" s="34"/>
    </row>
    <row r="943" spans="5:19" ht="15.75" customHeight="1" x14ac:dyDescent="0.25">
      <c r="E943" s="103"/>
      <c r="R943" s="34"/>
      <c r="S943" s="34"/>
    </row>
    <row r="944" spans="5:19" ht="15.75" customHeight="1" x14ac:dyDescent="0.25">
      <c r="E944" s="103"/>
      <c r="R944" s="34"/>
      <c r="S944" s="34"/>
    </row>
    <row r="945" spans="5:19" ht="15.75" customHeight="1" x14ac:dyDescent="0.25">
      <c r="E945" s="103"/>
      <c r="R945" s="34"/>
      <c r="S945" s="34"/>
    </row>
    <row r="946" spans="5:19" ht="15.75" customHeight="1" x14ac:dyDescent="0.25">
      <c r="E946" s="103"/>
      <c r="R946" s="34"/>
      <c r="S946" s="34"/>
    </row>
    <row r="947" spans="5:19" ht="15.75" customHeight="1" x14ac:dyDescent="0.25">
      <c r="E947" s="103"/>
      <c r="R947" s="34"/>
      <c r="S947" s="34"/>
    </row>
    <row r="948" spans="5:19" ht="15.75" customHeight="1" x14ac:dyDescent="0.25">
      <c r="E948" s="103"/>
      <c r="R948" s="34"/>
      <c r="S948" s="34"/>
    </row>
    <row r="949" spans="5:19" ht="15.75" customHeight="1" x14ac:dyDescent="0.25">
      <c r="E949" s="103"/>
      <c r="R949" s="34"/>
      <c r="S949" s="34"/>
    </row>
    <row r="950" spans="5:19" ht="15.75" customHeight="1" x14ac:dyDescent="0.25">
      <c r="E950" s="103"/>
      <c r="R950" s="34"/>
      <c r="S950" s="34"/>
    </row>
    <row r="951" spans="5:19" ht="15.75" customHeight="1" x14ac:dyDescent="0.25">
      <c r="E951" s="103"/>
      <c r="R951" s="34"/>
      <c r="S951" s="34"/>
    </row>
    <row r="952" spans="5:19" ht="15.75" customHeight="1" x14ac:dyDescent="0.25">
      <c r="E952" s="103"/>
      <c r="R952" s="34"/>
      <c r="S952" s="34"/>
    </row>
    <row r="953" spans="5:19" ht="15.75" customHeight="1" x14ac:dyDescent="0.25">
      <c r="E953" s="103"/>
      <c r="R953" s="34"/>
      <c r="S953" s="34"/>
    </row>
    <row r="954" spans="5:19" ht="15.75" customHeight="1" x14ac:dyDescent="0.25">
      <c r="E954" s="103"/>
      <c r="R954" s="34"/>
      <c r="S954" s="34"/>
    </row>
    <row r="955" spans="5:19" ht="15.75" customHeight="1" x14ac:dyDescent="0.25">
      <c r="E955" s="103"/>
      <c r="R955" s="34"/>
      <c r="S955" s="34"/>
    </row>
    <row r="956" spans="5:19" ht="15.75" customHeight="1" x14ac:dyDescent="0.25">
      <c r="E956" s="103"/>
      <c r="R956" s="34"/>
      <c r="S956" s="34"/>
    </row>
    <row r="957" spans="5:19" ht="15.75" customHeight="1" x14ac:dyDescent="0.25">
      <c r="E957" s="103"/>
      <c r="R957" s="34"/>
      <c r="S957" s="34"/>
    </row>
    <row r="958" spans="5:19" ht="15.75" customHeight="1" x14ac:dyDescent="0.25">
      <c r="E958" s="103"/>
      <c r="R958" s="34"/>
      <c r="S958" s="34"/>
    </row>
    <row r="959" spans="5:19" ht="15.75" customHeight="1" x14ac:dyDescent="0.25">
      <c r="E959" s="103"/>
      <c r="R959" s="34"/>
      <c r="S959" s="34"/>
    </row>
    <row r="960" spans="5:19" ht="15.75" customHeight="1" x14ac:dyDescent="0.25">
      <c r="E960" s="103"/>
      <c r="R960" s="34"/>
      <c r="S960" s="34"/>
    </row>
    <row r="961" spans="5:19" ht="15.75" customHeight="1" x14ac:dyDescent="0.25">
      <c r="E961" s="103"/>
      <c r="R961" s="34"/>
      <c r="S961" s="34"/>
    </row>
    <row r="962" spans="5:19" ht="15.75" customHeight="1" x14ac:dyDescent="0.25">
      <c r="E962" s="103"/>
      <c r="R962" s="34"/>
      <c r="S962" s="34"/>
    </row>
    <row r="963" spans="5:19" ht="15.75" customHeight="1" x14ac:dyDescent="0.25">
      <c r="E963" s="103"/>
      <c r="R963" s="34"/>
      <c r="S963" s="34"/>
    </row>
    <row r="964" spans="5:19" ht="15.75" customHeight="1" x14ac:dyDescent="0.25">
      <c r="E964" s="103"/>
      <c r="R964" s="34"/>
      <c r="S964" s="34"/>
    </row>
    <row r="965" spans="5:19" ht="15.75" customHeight="1" x14ac:dyDescent="0.25">
      <c r="E965" s="103"/>
      <c r="R965" s="34"/>
      <c r="S965" s="34"/>
    </row>
    <row r="966" spans="5:19" ht="15.75" customHeight="1" x14ac:dyDescent="0.25">
      <c r="E966" s="103"/>
      <c r="R966" s="34"/>
      <c r="S966" s="34"/>
    </row>
    <row r="967" spans="5:19" ht="15.75" customHeight="1" x14ac:dyDescent="0.25">
      <c r="E967" s="103"/>
      <c r="R967" s="34"/>
      <c r="S967" s="34"/>
    </row>
    <row r="968" spans="5:19" ht="15.75" customHeight="1" x14ac:dyDescent="0.25">
      <c r="E968" s="103"/>
      <c r="R968" s="34"/>
      <c r="S968" s="34"/>
    </row>
    <row r="969" spans="5:19" ht="15.75" customHeight="1" x14ac:dyDescent="0.25">
      <c r="E969" s="103"/>
      <c r="R969" s="34"/>
      <c r="S969" s="34"/>
    </row>
    <row r="970" spans="5:19" ht="15.75" customHeight="1" x14ac:dyDescent="0.25">
      <c r="E970" s="103"/>
      <c r="R970" s="34"/>
      <c r="S970" s="34"/>
    </row>
    <row r="971" spans="5:19" ht="15.75" customHeight="1" x14ac:dyDescent="0.25">
      <c r="E971" s="103"/>
      <c r="R971" s="34"/>
      <c r="S971" s="34"/>
    </row>
    <row r="972" spans="5:19" ht="15.75" customHeight="1" x14ac:dyDescent="0.25">
      <c r="E972" s="103"/>
      <c r="R972" s="34"/>
      <c r="S972" s="34"/>
    </row>
    <row r="973" spans="5:19" ht="15.75" customHeight="1" x14ac:dyDescent="0.25">
      <c r="E973" s="103"/>
      <c r="R973" s="34"/>
      <c r="S973" s="34"/>
    </row>
    <row r="974" spans="5:19" ht="15.75" customHeight="1" x14ac:dyDescent="0.25">
      <c r="E974" s="103"/>
      <c r="R974" s="34"/>
      <c r="S974" s="34"/>
    </row>
    <row r="975" spans="5:19" ht="15.75" customHeight="1" x14ac:dyDescent="0.25">
      <c r="E975" s="103"/>
      <c r="R975" s="34"/>
      <c r="S975" s="34"/>
    </row>
    <row r="976" spans="5:19" ht="15.75" customHeight="1" x14ac:dyDescent="0.25">
      <c r="E976" s="103"/>
      <c r="R976" s="34"/>
      <c r="S976" s="34"/>
    </row>
    <row r="977" spans="5:19" ht="15.75" customHeight="1" x14ac:dyDescent="0.25">
      <c r="E977" s="103"/>
      <c r="R977" s="34"/>
      <c r="S977" s="34"/>
    </row>
    <row r="978" spans="5:19" ht="15.75" customHeight="1" x14ac:dyDescent="0.25">
      <c r="E978" s="103"/>
      <c r="R978" s="34"/>
      <c r="S978" s="34"/>
    </row>
    <row r="979" spans="5:19" ht="15.75" customHeight="1" x14ac:dyDescent="0.25">
      <c r="E979" s="103"/>
      <c r="R979" s="34"/>
      <c r="S979" s="34"/>
    </row>
    <row r="980" spans="5:19" ht="15.75" customHeight="1" x14ac:dyDescent="0.25">
      <c r="E980" s="103"/>
      <c r="R980" s="34"/>
      <c r="S980" s="34"/>
    </row>
    <row r="981" spans="5:19" ht="15.75" customHeight="1" x14ac:dyDescent="0.25">
      <c r="E981" s="103"/>
      <c r="R981" s="34"/>
      <c r="S981" s="34"/>
    </row>
    <row r="982" spans="5:19" ht="15.75" customHeight="1" x14ac:dyDescent="0.25">
      <c r="E982" s="103"/>
      <c r="R982" s="34"/>
      <c r="S982" s="34"/>
    </row>
    <row r="983" spans="5:19" ht="15.75" customHeight="1" x14ac:dyDescent="0.25">
      <c r="E983" s="103"/>
      <c r="R983" s="34"/>
      <c r="S983" s="34"/>
    </row>
    <row r="984" spans="5:19" ht="15.75" customHeight="1" x14ac:dyDescent="0.25">
      <c r="E984" s="103"/>
      <c r="R984" s="34"/>
      <c r="S984" s="34"/>
    </row>
    <row r="985" spans="5:19" ht="15.75" customHeight="1" x14ac:dyDescent="0.25">
      <c r="E985" s="103"/>
      <c r="R985" s="34"/>
      <c r="S985" s="34"/>
    </row>
    <row r="986" spans="5:19" ht="15.75" customHeight="1" x14ac:dyDescent="0.25">
      <c r="E986" s="103"/>
      <c r="R986" s="34"/>
      <c r="S986" s="34"/>
    </row>
  </sheetData>
  <autoFilter ref="A1:S128"/>
  <mergeCells count="1">
    <mergeCell ref="A1:C1"/>
  </mergeCells>
  <conditionalFormatting sqref="N2:N986">
    <cfRule type="cellIs" dxfId="1" priority="1" operator="lessThan">
      <formula>0</formula>
    </cfRule>
    <cfRule type="cellIs" dxfId="0" priority="2" operator="greaterThan">
      <formula>0</formula>
    </cfRule>
  </conditionalFormatting>
  <printOptions horizontalCentered="1"/>
  <pageMargins left="0.70866141732283472" right="0.70866141732283472" top="0.74803149606299213" bottom="1.1417322834645669" header="0" footer="0"/>
  <pageSetup paperSize="9" scale="65" fitToHeight="0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PRESUPUESTO</vt:lpstr>
      <vt:lpstr>PRESUPUESTO!Área_de_impresión</vt:lpstr>
      <vt:lpstr>PRESUPUESTO!Print_Area</vt:lpstr>
      <vt:lpstr>PRESUPUESTO!Print_Titles</vt:lpstr>
      <vt:lpstr>PRESUPUESTO!Títulos_a_imprimir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Anthoniony Saavedra Castro</dc:creator>
  <cp:lastModifiedBy>Sandro Anthoniony Saavedra Castro</cp:lastModifiedBy>
  <dcterms:created xsi:type="dcterms:W3CDTF">2025-05-20T20:58:53Z</dcterms:created>
  <dcterms:modified xsi:type="dcterms:W3CDTF">2025-05-21T19:15:40Z</dcterms:modified>
</cp:coreProperties>
</file>